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80" windowHeight="6510" activeTab="0"/>
  </bookViews>
  <sheets>
    <sheet name="IP003" sheetId="1" r:id="rId1"/>
  </sheets>
  <definedNames>
    <definedName name="_xlnm.Print_Area" localSheetId="0">'IP003'!$A$1:$P$49</definedName>
  </definedNames>
  <calcPr fullCalcOnLoad="1"/>
</workbook>
</file>

<file path=xl/sharedStrings.xml><?xml version="1.0" encoding="utf-8"?>
<sst xmlns="http://schemas.openxmlformats.org/spreadsheetml/2006/main" count="78" uniqueCount="75">
  <si>
    <t>(Millones de pesos y porcentajes)</t>
  </si>
  <si>
    <t>Concepto</t>
  </si>
  <si>
    <t>Observado</t>
  </si>
  <si>
    <t>Programado</t>
  </si>
  <si>
    <t xml:space="preserve">Obs. </t>
  </si>
  <si>
    <t>Diferencia</t>
  </si>
  <si>
    <t>2003/2002</t>
  </si>
  <si>
    <t>Program.</t>
  </si>
  <si>
    <t>Observ.</t>
  </si>
  <si>
    <t>(a)</t>
  </si>
  <si>
    <t>(d)</t>
  </si>
  <si>
    <t>(d) / (a)</t>
  </si>
  <si>
    <t>SHCP</t>
  </si>
  <si>
    <t xml:space="preserve">  Gobierno Federal</t>
  </si>
  <si>
    <t xml:space="preserve">    Tributarios</t>
  </si>
  <si>
    <t xml:space="preserve">       IVA</t>
  </si>
  <si>
    <t xml:space="preserve">       IEPS</t>
  </si>
  <si>
    <t xml:space="preserve">       Importación</t>
  </si>
  <si>
    <t xml:space="preserve">    No Tributarios</t>
  </si>
  <si>
    <t xml:space="preserve">       Derechos</t>
  </si>
  <si>
    <t xml:space="preserve">         Hidrocarburos</t>
  </si>
  <si>
    <t xml:space="preserve">       Aprovechamientos</t>
  </si>
  <si>
    <t xml:space="preserve">     PEMEX</t>
  </si>
  <si>
    <t xml:space="preserve">     Comisión Federal de Electricidad</t>
  </si>
  <si>
    <t xml:space="preserve">     Luz y Fuerza del Centro</t>
  </si>
  <si>
    <t xml:space="preserve">     Instituto Mexicano del Seguro Social</t>
  </si>
  <si>
    <t xml:space="preserve">     ISSSTE</t>
  </si>
  <si>
    <t>(b)</t>
  </si>
  <si>
    <t>SHCP  (c)</t>
  </si>
  <si>
    <t>(d) - (c)</t>
  </si>
  <si>
    <t>constantes</t>
  </si>
  <si>
    <t>Nota:  Las variación porcentual real, puede no coinicidir con las cifras que aparecen en la información trimestral presentada por la SHCP. Para deflactar, se utilizó el INPC mensual, (Base 2a Quincena de Junio de 2002=100).</t>
  </si>
  <si>
    <t xml:space="preserve">Rendimientos excedentes de Pemex </t>
  </si>
  <si>
    <t>Recompra de Deuda</t>
  </si>
  <si>
    <t>Rendimiento Minimo Garantizado de Pemex</t>
  </si>
  <si>
    <t>1/ Excluye a los Ingresos derivados de Financiamiento.</t>
  </si>
  <si>
    <t>2/ Incluye el Impuesto al Activo</t>
  </si>
  <si>
    <t>3/ Incluye Tenencia, ISAN, Accesorios, exportación, sustitutivo del crédito al salario y no comprendidas.</t>
  </si>
  <si>
    <t xml:space="preserve">       ISR  2/</t>
  </si>
  <si>
    <t xml:space="preserve">       Otros  3/</t>
  </si>
  <si>
    <t>T O T A L 1/</t>
  </si>
  <si>
    <t>Remante de operación Banxico</t>
  </si>
  <si>
    <t>Ley de Ingresos 2007</t>
  </si>
  <si>
    <t>Avance meta anual 2007 %</t>
  </si>
  <si>
    <t xml:space="preserve">  Organismos y Empresas  5/</t>
  </si>
  <si>
    <t>5/ Excluye aportaciones de seguridad social al ISSTE.</t>
  </si>
  <si>
    <t>4/ Incluye Servicios que presta el estado en funciones de derecho público y por el uso, aprovechamiento o enajenación de bienes del dominio privado</t>
  </si>
  <si>
    <t xml:space="preserve">         Otros4/</t>
  </si>
  <si>
    <t xml:space="preserve">       Impuestos a los rendimientos petroleros</t>
  </si>
  <si>
    <t xml:space="preserve">         Otros*</t>
  </si>
  <si>
    <t>Mes</t>
  </si>
  <si>
    <t>Enero</t>
  </si>
  <si>
    <t>Febrero</t>
  </si>
  <si>
    <t>Marzo</t>
  </si>
  <si>
    <t>Abril</t>
  </si>
  <si>
    <t>Mayo</t>
  </si>
  <si>
    <t>Junio</t>
  </si>
  <si>
    <t>Julio</t>
  </si>
  <si>
    <t>Agosto</t>
  </si>
  <si>
    <t>Septiembre</t>
  </si>
  <si>
    <t>Promedio</t>
  </si>
  <si>
    <t xml:space="preserve">       Productos y Contrib. de Mejoras**</t>
  </si>
  <si>
    <t>** Incluye Contribuciones no Comprendidas.</t>
  </si>
  <si>
    <t>n.a</t>
  </si>
  <si>
    <t>* En observado 2006, se incluye Desincorporaciones. En 2007 LIF, Programado y Observado, el Rendimiento Minimo Garantizado de Pemex se incluye en este concepto, asi como todos los conceptos que no aparecen en el desglose del cuadro y que forman parte de los aprovechamientos.</t>
  </si>
  <si>
    <t>INPC</t>
  </si>
  <si>
    <t>Avance del Programa de Ingresos, Enero-Diciembre 2007</t>
  </si>
  <si>
    <t>Enero-Diciembre</t>
  </si>
  <si>
    <t>Composición % Ene-Dic</t>
  </si>
  <si>
    <t>Var % real 2007/2006     Ene-Dic</t>
  </si>
  <si>
    <t>n.e.</t>
  </si>
  <si>
    <t>Octubre</t>
  </si>
  <si>
    <t>Noviembre</t>
  </si>
  <si>
    <t>Diciembre</t>
  </si>
  <si>
    <t>Fuente: Elaborado por el CEFP de la H. Cámara de Diputados con base en datos de la SHCP, Informe sobre la Situación Económica, las Finanzas Públicas y la Deuda Pública, Cuarto Trimestre de 2007.</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</si>
</sst>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
    <numFmt numFmtId="181" formatCode="0.0%"/>
    <numFmt numFmtId="182" formatCode="_(* #,##0.00_);_(* \(#,##0.00\);_(* &quot;-&quot;??_);_(@_)"/>
    <numFmt numFmtId="183" formatCode="_(* #,##0.0_);_(* \(#,##0.0\);_(* &quot;-&quot;??_);_(@_)"/>
    <numFmt numFmtId="184" formatCode="0.0"/>
    <numFmt numFmtId="185" formatCode="_(&quot;$&quot;* #,##0.00_);_(&quot;$&quot;* \(#,##0.00\);_(&quot;$&quot;* &quot;-&quot;_);_(@_)"/>
    <numFmt numFmtId="186" formatCode="0.000"/>
    <numFmt numFmtId="187" formatCode="*-;*-;*-;*-"/>
    <numFmt numFmtId="188" formatCode="&quot;Sí&quot;;&quot;Sí&quot;;&quot;No&quot;"/>
    <numFmt numFmtId="189" formatCode="&quot;Verdadero&quot;;&quot;Verdadero&quot;;&quot;Falso&quot;"/>
    <numFmt numFmtId="190" formatCode="&quot;Activado&quot;;&quot;Activado&quot;;&quot;Desactivado&quot;"/>
    <numFmt numFmtId="191" formatCode="#,##0.000"/>
    <numFmt numFmtId="192" formatCode="0.000000"/>
    <numFmt numFmtId="193" formatCode="0.00000"/>
    <numFmt numFmtId="194" formatCode="0.0000"/>
    <numFmt numFmtId="195" formatCode="0.00000000"/>
  </numFmts>
  <fonts count="13">
    <font>
      <sz val="10"/>
      <name val="Arial"/>
      <family val="0"/>
    </font>
    <font>
      <sz val="10"/>
      <name val="Courier"/>
      <family val="0"/>
    </font>
    <font>
      <b/>
      <sz val="11"/>
      <name val="Arial"/>
      <family val="2"/>
    </font>
    <font>
      <b/>
      <sz val="10"/>
      <name val="Arial"/>
      <family val="2"/>
    </font>
    <font>
      <sz val="8"/>
      <name val="Arial"/>
      <family val="2"/>
    </font>
    <font>
      <b/>
      <sz val="8"/>
      <name val="Tahoma"/>
      <family val="2"/>
    </font>
    <font>
      <u val="single"/>
      <sz val="7.5"/>
      <color indexed="12"/>
      <name val="Arial"/>
      <family val="0"/>
    </font>
    <font>
      <u val="single"/>
      <sz val="7.5"/>
      <color indexed="36"/>
      <name val="Arial"/>
      <family val="0"/>
    </font>
    <font>
      <sz val="10"/>
      <color indexed="8"/>
      <name val="Arial"/>
      <family val="2"/>
    </font>
    <font>
      <b/>
      <sz val="10"/>
      <color indexed="8"/>
      <name val="Tahoma"/>
      <family val="2"/>
    </font>
    <font>
      <sz val="10"/>
      <color indexed="10"/>
      <name val="Arial"/>
      <family val="2"/>
    </font>
    <font>
      <b/>
      <sz val="10"/>
      <color indexed="10"/>
      <name val="Arial"/>
      <family val="2"/>
    </font>
    <font>
      <b/>
      <sz val="10"/>
      <color indexed="8"/>
      <name val="Arial"/>
      <family val="2"/>
    </font>
  </fonts>
  <fills count="7">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color indexed="22"/>
      </right>
      <top style="medium">
        <color indexed="22"/>
      </top>
      <bottom style="medium">
        <color indexed="22"/>
      </bottom>
    </border>
    <border>
      <left style="medium">
        <color indexed="22"/>
      </left>
      <right style="medium">
        <color indexed="22"/>
      </right>
      <top>
        <color indexed="63"/>
      </top>
      <bottom style="medium">
        <color indexed="22"/>
      </bottom>
    </border>
    <border>
      <left>
        <color indexed="63"/>
      </left>
      <right style="medium">
        <color indexed="22"/>
      </right>
      <top>
        <color indexed="63"/>
      </top>
      <bottom style="medium">
        <color indexed="22"/>
      </bottom>
    </border>
    <border>
      <left>
        <color indexed="63"/>
      </left>
      <right>
        <color indexed="63"/>
      </right>
      <top>
        <color indexed="63"/>
      </top>
      <bottom style="mediu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87" fontId="1"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0" fillId="2" borderId="0" xfId="0" applyFill="1" applyAlignment="1">
      <alignment horizontal="center"/>
    </xf>
    <xf numFmtId="0" fontId="0" fillId="2" borderId="0" xfId="0" applyFill="1" applyAlignment="1">
      <alignment/>
    </xf>
    <xf numFmtId="0" fontId="0" fillId="2" borderId="0" xfId="0" applyFill="1" applyAlignment="1">
      <alignment wrapText="1"/>
    </xf>
    <xf numFmtId="0" fontId="0" fillId="2" borderId="1" xfId="0" applyFill="1" applyBorder="1" applyAlignment="1">
      <alignment horizontal="center"/>
    </xf>
    <xf numFmtId="0" fontId="0" fillId="2" borderId="1" xfId="0" applyFill="1" applyBorder="1" applyAlignment="1">
      <alignment horizontal="right" vertical="center" wrapText="1"/>
    </xf>
    <xf numFmtId="0" fontId="0" fillId="2" borderId="0" xfId="0" applyFill="1" applyBorder="1" applyAlignment="1">
      <alignment horizontal="center" vertical="center"/>
    </xf>
    <xf numFmtId="0" fontId="0" fillId="2" borderId="0" xfId="0" applyFill="1" applyBorder="1" applyAlignment="1">
      <alignment horizontal="right"/>
    </xf>
    <xf numFmtId="0" fontId="0" fillId="2" borderId="0" xfId="0" applyFill="1" applyBorder="1" applyAlignment="1">
      <alignment horizontal="center"/>
    </xf>
    <xf numFmtId="0" fontId="0" fillId="3" borderId="0" xfId="0" applyFill="1" applyAlignment="1">
      <alignment horizontal="right" vertical="center" wrapText="1"/>
    </xf>
    <xf numFmtId="0" fontId="0" fillId="2" borderId="2" xfId="0" applyFill="1" applyBorder="1" applyAlignment="1">
      <alignment vertical="center"/>
    </xf>
    <xf numFmtId="0" fontId="0" fillId="2" borderId="2" xfId="0" applyFill="1" applyBorder="1" applyAlignment="1">
      <alignment horizontal="right"/>
    </xf>
    <xf numFmtId="0" fontId="0" fillId="2" borderId="2" xfId="0" applyFill="1" applyBorder="1" applyAlignment="1">
      <alignment/>
    </xf>
    <xf numFmtId="0" fontId="0" fillId="2" borderId="0" xfId="0" applyFill="1" applyAlignment="1">
      <alignment horizontal="right"/>
    </xf>
    <xf numFmtId="186" fontId="0" fillId="0" borderId="0" xfId="0" applyNumberFormat="1" applyFill="1" applyBorder="1" applyAlignment="1">
      <alignment horizontal="center" wrapText="1"/>
    </xf>
    <xf numFmtId="0" fontId="3" fillId="4" borderId="0" xfId="0" applyFont="1" applyFill="1" applyAlignment="1">
      <alignment/>
    </xf>
    <xf numFmtId="180" fontId="3" fillId="4" borderId="0" xfId="0" applyNumberFormat="1" applyFont="1" applyFill="1" applyAlignment="1">
      <alignment horizontal="right"/>
    </xf>
    <xf numFmtId="181" fontId="3" fillId="4" borderId="0" xfId="22" applyNumberFormat="1" applyFont="1" applyFill="1" applyAlignment="1">
      <alignment horizontal="right"/>
    </xf>
    <xf numFmtId="186" fontId="0" fillId="0" borderId="0" xfId="0" applyNumberFormat="1" applyAlignment="1">
      <alignment/>
    </xf>
    <xf numFmtId="0" fontId="3" fillId="2" borderId="0" xfId="0" applyFont="1" applyFill="1" applyAlignment="1">
      <alignment/>
    </xf>
    <xf numFmtId="180" fontId="3" fillId="2" borderId="0" xfId="0" applyNumberFormat="1" applyFont="1" applyFill="1" applyAlignment="1">
      <alignment horizontal="right"/>
    </xf>
    <xf numFmtId="180" fontId="0" fillId="2" borderId="0" xfId="0" applyNumberFormat="1" applyFill="1" applyAlignment="1">
      <alignment horizontal="right"/>
    </xf>
    <xf numFmtId="0" fontId="0" fillId="0" borderId="0" xfId="0" applyFill="1" applyAlignment="1">
      <alignment/>
    </xf>
    <xf numFmtId="180" fontId="0" fillId="2" borderId="0" xfId="0" applyNumberFormat="1" applyFont="1" applyFill="1" applyAlignment="1">
      <alignment horizontal="right"/>
    </xf>
    <xf numFmtId="0" fontId="4" fillId="2" borderId="0" xfId="0" applyFont="1" applyFill="1" applyAlignment="1">
      <alignment/>
    </xf>
    <xf numFmtId="180" fontId="0" fillId="2" borderId="0" xfId="22" applyNumberFormat="1" applyFill="1" applyAlignment="1">
      <alignment wrapText="1"/>
    </xf>
    <xf numFmtId="180" fontId="0" fillId="2" borderId="0" xfId="22" applyNumberFormat="1" applyFill="1" applyAlignment="1">
      <alignment horizontal="center"/>
    </xf>
    <xf numFmtId="180" fontId="0" fillId="2" borderId="0" xfId="22" applyNumberFormat="1" applyFill="1" applyAlignment="1">
      <alignment/>
    </xf>
    <xf numFmtId="180" fontId="0" fillId="0" borderId="0" xfId="22" applyNumberFormat="1" applyAlignment="1">
      <alignment/>
    </xf>
    <xf numFmtId="181" fontId="3" fillId="5" borderId="0" xfId="22" applyNumberFormat="1" applyFont="1" applyFill="1" applyAlignment="1">
      <alignment horizontal="right"/>
    </xf>
    <xf numFmtId="181" fontId="0" fillId="5" borderId="0" xfId="22" applyNumberFormat="1" applyFont="1" applyFill="1" applyAlignment="1">
      <alignment horizontal="right"/>
    </xf>
    <xf numFmtId="180" fontId="0" fillId="0" borderId="0" xfId="0" applyNumberFormat="1" applyAlignment="1">
      <alignment/>
    </xf>
    <xf numFmtId="0" fontId="0" fillId="0" borderId="0" xfId="0" applyBorder="1" applyAlignment="1">
      <alignment/>
    </xf>
    <xf numFmtId="0" fontId="4" fillId="3" borderId="0" xfId="0" applyFont="1" applyFill="1" applyBorder="1" applyAlignment="1">
      <alignment horizontal="center" wrapText="1"/>
    </xf>
    <xf numFmtId="0" fontId="5" fillId="6" borderId="0" xfId="0" applyFont="1" applyFill="1" applyBorder="1" applyAlignment="1">
      <alignment horizontal="center" wrapText="1"/>
    </xf>
    <xf numFmtId="0" fontId="0" fillId="2" borderId="0" xfId="0" applyFill="1" applyBorder="1" applyAlignment="1">
      <alignment/>
    </xf>
    <xf numFmtId="180" fontId="0" fillId="2" borderId="0" xfId="22" applyNumberFormat="1" applyFill="1" applyBorder="1" applyAlignment="1">
      <alignment/>
    </xf>
    <xf numFmtId="0" fontId="4" fillId="2" borderId="0" xfId="0" applyFont="1" applyFill="1" applyBorder="1" applyAlignment="1">
      <alignment/>
    </xf>
    <xf numFmtId="0" fontId="9" fillId="3" borderId="3" xfId="0" applyFont="1" applyFill="1" applyBorder="1" applyAlignment="1">
      <alignment horizontal="center" wrapText="1"/>
    </xf>
    <xf numFmtId="0" fontId="8" fillId="3" borderId="3" xfId="0" applyFont="1" applyFill="1" applyBorder="1" applyAlignment="1">
      <alignment wrapText="1"/>
    </xf>
    <xf numFmtId="0" fontId="9" fillId="3" borderId="4" xfId="0" applyFont="1" applyFill="1" applyBorder="1" applyAlignment="1">
      <alignment horizontal="center" wrapText="1"/>
    </xf>
    <xf numFmtId="0" fontId="0" fillId="0" borderId="5" xfId="0" applyFont="1" applyBorder="1" applyAlignment="1">
      <alignment horizontal="center" wrapText="1"/>
    </xf>
    <xf numFmtId="0" fontId="0" fillId="0" borderId="5" xfId="0" applyFont="1" applyBorder="1" applyAlignment="1">
      <alignment wrapText="1"/>
    </xf>
    <xf numFmtId="0" fontId="0" fillId="3" borderId="5" xfId="0" applyFont="1" applyFill="1" applyBorder="1" applyAlignment="1">
      <alignment horizontal="center" wrapText="1"/>
    </xf>
    <xf numFmtId="0" fontId="3" fillId="3" borderId="5" xfId="0" applyFont="1" applyFill="1" applyBorder="1" applyAlignment="1">
      <alignment horizontal="center" wrapText="1"/>
    </xf>
    <xf numFmtId="0" fontId="0" fillId="0" borderId="0" xfId="0" applyFont="1" applyBorder="1" applyAlignment="1">
      <alignment wrapText="1"/>
    </xf>
    <xf numFmtId="180" fontId="12" fillId="4" borderId="0" xfId="0" applyNumberFormat="1" applyFont="1" applyFill="1" applyAlignment="1">
      <alignment horizontal="right"/>
    </xf>
    <xf numFmtId="0" fontId="8" fillId="3" borderId="0" xfId="0" applyFont="1" applyFill="1" applyBorder="1" applyAlignment="1">
      <alignment wrapText="1"/>
    </xf>
    <xf numFmtId="0" fontId="8" fillId="3" borderId="0" xfId="0" applyFont="1" applyFill="1" applyAlignment="1">
      <alignment/>
    </xf>
    <xf numFmtId="180" fontId="0" fillId="2" borderId="0" xfId="0" applyNumberFormat="1" applyFill="1" applyAlignment="1">
      <alignment/>
    </xf>
    <xf numFmtId="180" fontId="0" fillId="3" borderId="0" xfId="0" applyNumberFormat="1" applyFill="1" applyAlignment="1">
      <alignment/>
    </xf>
    <xf numFmtId="180" fontId="0" fillId="5" borderId="0" xfId="0" applyNumberFormat="1" applyFill="1" applyAlignment="1">
      <alignment/>
    </xf>
    <xf numFmtId="0" fontId="0" fillId="5" borderId="0" xfId="0" applyFill="1" applyAlignment="1">
      <alignment horizontal="left" indent="2"/>
    </xf>
    <xf numFmtId="0" fontId="3" fillId="3" borderId="6" xfId="0" applyFont="1" applyFill="1" applyBorder="1" applyAlignment="1">
      <alignment horizontal="center"/>
    </xf>
    <xf numFmtId="180" fontId="0" fillId="5" borderId="0" xfId="0" applyNumberFormat="1" applyFont="1" applyFill="1" applyAlignment="1">
      <alignment/>
    </xf>
    <xf numFmtId="4" fontId="0" fillId="0" borderId="0" xfId="0" applyNumberFormat="1" applyAlignment="1">
      <alignment/>
    </xf>
    <xf numFmtId="180" fontId="0" fillId="4" borderId="0" xfId="0" applyNumberFormat="1" applyFont="1" applyFill="1" applyAlignment="1">
      <alignment horizontal="right"/>
    </xf>
    <xf numFmtId="180" fontId="0" fillId="5" borderId="0" xfId="0" applyNumberFormat="1" applyFont="1" applyFill="1" applyAlignment="1">
      <alignment horizontal="right"/>
    </xf>
    <xf numFmtId="0" fontId="3" fillId="3" borderId="0" xfId="0" applyFont="1" applyFill="1" applyAlignment="1">
      <alignment/>
    </xf>
    <xf numFmtId="180" fontId="11" fillId="3" borderId="0" xfId="0" applyNumberFormat="1" applyFont="1" applyFill="1" applyAlignment="1">
      <alignment horizontal="right"/>
    </xf>
    <xf numFmtId="180" fontId="3" fillId="3" borderId="0" xfId="0" applyNumberFormat="1" applyFont="1" applyFill="1" applyAlignment="1">
      <alignment horizontal="right"/>
    </xf>
    <xf numFmtId="180" fontId="3" fillId="5" borderId="0" xfId="0" applyNumberFormat="1" applyFont="1" applyFill="1" applyAlignment="1">
      <alignment horizontal="right"/>
    </xf>
    <xf numFmtId="0" fontId="8" fillId="5" borderId="0" xfId="0" applyFont="1" applyFill="1" applyAlignment="1">
      <alignment/>
    </xf>
    <xf numFmtId="180" fontId="10" fillId="5" borderId="0" xfId="0" applyNumberFormat="1" applyFont="1" applyFill="1" applyAlignment="1">
      <alignment horizontal="right"/>
    </xf>
    <xf numFmtId="180" fontId="8" fillId="5" borderId="0" xfId="0" applyNumberFormat="1" applyFont="1" applyFill="1" applyAlignment="1">
      <alignment horizontal="right"/>
    </xf>
    <xf numFmtId="180" fontId="12" fillId="5" borderId="0" xfId="0" applyNumberFormat="1" applyFont="1" applyFill="1" applyAlignment="1">
      <alignment horizontal="right"/>
    </xf>
    <xf numFmtId="180" fontId="8" fillId="5" borderId="0" xfId="0" applyNumberFormat="1" applyFont="1" applyFill="1" applyAlignment="1">
      <alignment horizontal="right"/>
    </xf>
    <xf numFmtId="0" fontId="0" fillId="5" borderId="0" xfId="0" applyFill="1" applyAlignment="1">
      <alignment/>
    </xf>
    <xf numFmtId="180" fontId="0" fillId="5" borderId="0" xfId="0" applyNumberFormat="1" applyFill="1" applyAlignment="1">
      <alignment horizontal="right"/>
    </xf>
    <xf numFmtId="191" fontId="0" fillId="3" borderId="0" xfId="0" applyNumberFormat="1" applyFont="1" applyFill="1" applyAlignment="1">
      <alignment/>
    </xf>
    <xf numFmtId="191" fontId="0" fillId="3" borderId="0" xfId="0" applyNumberFormat="1" applyFont="1" applyFill="1" applyAlignment="1">
      <alignment/>
    </xf>
    <xf numFmtId="0" fontId="0" fillId="3" borderId="0" xfId="0" applyFill="1" applyAlignment="1">
      <alignment/>
    </xf>
    <xf numFmtId="191" fontId="0" fillId="3" borderId="0" xfId="0" applyNumberFormat="1" applyFont="1" applyFill="1" applyBorder="1" applyAlignment="1">
      <alignment wrapText="1"/>
    </xf>
    <xf numFmtId="191" fontId="8" fillId="3" borderId="0" xfId="0" applyNumberFormat="1" applyFont="1" applyFill="1" applyBorder="1" applyAlignment="1">
      <alignment wrapText="1"/>
    </xf>
    <xf numFmtId="191" fontId="3" fillId="0" borderId="0" xfId="0" applyNumberFormat="1" applyFont="1" applyAlignment="1">
      <alignment/>
    </xf>
    <xf numFmtId="181" fontId="0" fillId="0" borderId="0" xfId="22" applyNumberFormat="1" applyAlignment="1">
      <alignment/>
    </xf>
    <xf numFmtId="184" fontId="0" fillId="5" borderId="0" xfId="22" applyNumberFormat="1" applyFont="1" applyFill="1" applyAlignment="1">
      <alignment horizontal="right"/>
    </xf>
    <xf numFmtId="181" fontId="3" fillId="5" borderId="2" xfId="22" applyNumberFormat="1" applyFont="1" applyFill="1" applyBorder="1" applyAlignment="1">
      <alignment horizontal="right"/>
    </xf>
    <xf numFmtId="180" fontId="8" fillId="2" borderId="0" xfId="0" applyNumberFormat="1" applyFont="1" applyFill="1" applyAlignment="1">
      <alignment horizontal="right"/>
    </xf>
    <xf numFmtId="180" fontId="12" fillId="2" borderId="0" xfId="0" applyNumberFormat="1" applyFont="1" applyFill="1" applyAlignment="1">
      <alignment horizontal="right"/>
    </xf>
    <xf numFmtId="9" fontId="0" fillId="2" borderId="0" xfId="22" applyFill="1" applyAlignment="1">
      <alignment/>
    </xf>
    <xf numFmtId="180" fontId="0" fillId="5" borderId="2" xfId="0" applyNumberFormat="1" applyFont="1" applyFill="1" applyBorder="1" applyAlignment="1">
      <alignment horizontal="right"/>
    </xf>
    <xf numFmtId="184" fontId="0" fillId="0" borderId="0" xfId="0" applyNumberFormat="1" applyAlignment="1">
      <alignment/>
    </xf>
    <xf numFmtId="0" fontId="0" fillId="5" borderId="2" xfId="0" applyFill="1" applyBorder="1" applyAlignment="1">
      <alignment/>
    </xf>
    <xf numFmtId="184" fontId="0" fillId="2" borderId="0" xfId="0" applyNumberFormat="1" applyFill="1" applyAlignment="1">
      <alignment/>
    </xf>
    <xf numFmtId="181" fontId="3" fillId="5" borderId="0" xfId="22" applyNumberFormat="1" applyFont="1" applyFill="1" applyBorder="1" applyAlignment="1">
      <alignment horizontal="right"/>
    </xf>
    <xf numFmtId="180" fontId="0" fillId="5" borderId="0" xfId="0" applyNumberFormat="1" applyFont="1" applyFill="1" applyBorder="1" applyAlignment="1">
      <alignment horizontal="right"/>
    </xf>
    <xf numFmtId="0" fontId="0" fillId="5" borderId="0" xfId="0" applyFill="1" applyBorder="1" applyAlignment="1">
      <alignment/>
    </xf>
    <xf numFmtId="0" fontId="0" fillId="2" borderId="1" xfId="0" applyFill="1" applyBorder="1" applyAlignment="1">
      <alignment horizontal="right" vertical="top" wrapText="1"/>
    </xf>
    <xf numFmtId="0" fontId="0" fillId="0" borderId="2" xfId="0" applyBorder="1" applyAlignment="1">
      <alignment horizontal="right" vertical="top" wrapText="1"/>
    </xf>
    <xf numFmtId="180" fontId="0" fillId="3" borderId="0" xfId="0" applyNumberFormat="1" applyFont="1" applyFill="1" applyAlignment="1">
      <alignment/>
    </xf>
    <xf numFmtId="0" fontId="0" fillId="3" borderId="0" xfId="0" applyFill="1" applyBorder="1" applyAlignment="1">
      <alignment/>
    </xf>
    <xf numFmtId="180" fontId="8" fillId="0" borderId="0" xfId="0" applyNumberFormat="1" applyFont="1" applyFill="1" applyAlignment="1">
      <alignment horizontal="right"/>
    </xf>
    <xf numFmtId="0" fontId="4" fillId="2" borderId="0" xfId="0" applyFont="1" applyFill="1" applyAlignment="1">
      <alignment horizontal="left"/>
    </xf>
    <xf numFmtId="0" fontId="4" fillId="2" borderId="1" xfId="0" applyFont="1" applyFill="1" applyBorder="1" applyAlignment="1">
      <alignment horizontal="justify"/>
    </xf>
    <xf numFmtId="0" fontId="4" fillId="2" borderId="0" xfId="0" applyFont="1" applyFill="1" applyAlignment="1">
      <alignment horizontal="justify"/>
    </xf>
    <xf numFmtId="0" fontId="2" fillId="0" borderId="0" xfId="0" applyFont="1" applyFill="1" applyAlignment="1">
      <alignment horizontal="center"/>
    </xf>
    <xf numFmtId="0" fontId="0" fillId="2" borderId="0" xfId="0" applyFill="1" applyAlignment="1">
      <alignment horizont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xf>
    <xf numFmtId="0" fontId="0" fillId="2" borderId="1" xfId="0" applyFill="1" applyBorder="1" applyAlignment="1">
      <alignment horizontal="right" wrapText="1"/>
    </xf>
    <xf numFmtId="0" fontId="0" fillId="2" borderId="0" xfId="0" applyFill="1" applyBorder="1" applyAlignment="1">
      <alignment horizontal="right" wrapText="1"/>
    </xf>
    <xf numFmtId="0" fontId="0" fillId="2" borderId="1" xfId="0" applyFill="1" applyBorder="1" applyAlignment="1">
      <alignment horizontal="right" vertical="center" wrapText="1"/>
    </xf>
    <xf numFmtId="0" fontId="0" fillId="0" borderId="0" xfId="0" applyAlignment="1">
      <alignment horizontal="right" vertical="center" wrapText="1"/>
    </xf>
    <xf numFmtId="180" fontId="0" fillId="2" borderId="1" xfId="22" applyNumberFormat="1" applyFont="1" applyFill="1" applyBorder="1" applyAlignment="1">
      <alignment horizontal="right" vertical="center" wrapText="1"/>
    </xf>
    <xf numFmtId="180" fontId="0" fillId="0" borderId="0" xfId="22" applyNumberFormat="1" applyAlignment="1">
      <alignment horizontal="right" vertical="center" wrapText="1"/>
    </xf>
    <xf numFmtId="180" fontId="0" fillId="0" borderId="2" xfId="0" applyNumberFormat="1" applyBorder="1" applyAlignment="1">
      <alignment vertical="center" wrapText="1"/>
    </xf>
    <xf numFmtId="0" fontId="3" fillId="3" borderId="6" xfId="0" applyFont="1" applyFill="1" applyBorder="1" applyAlignment="1">
      <alignment horizontal="center"/>
    </xf>
  </cellXfs>
  <cellStyles count="9">
    <cellStyle name="Normal" xfId="0"/>
    <cellStyle name="Hyperlink" xfId="15"/>
    <cellStyle name="Followed Hyperlink" xfId="16"/>
    <cellStyle name="Linea horizontal"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75"/>
  <sheetViews>
    <sheetView tabSelected="1" zoomScale="75" zoomScaleNormal="75" workbookViewId="0" topLeftCell="G1">
      <selection activeCell="R1" sqref="R1:T16384"/>
    </sheetView>
  </sheetViews>
  <sheetFormatPr defaultColWidth="11.421875" defaultRowHeight="12.75"/>
  <cols>
    <col min="1" max="1" width="39.421875" style="0" customWidth="1"/>
    <col min="2" max="2" width="12.421875" style="0" customWidth="1"/>
    <col min="3" max="3" width="12.57421875" style="0" bestFit="1" customWidth="1"/>
    <col min="4" max="4" width="14.57421875" style="0" hidden="1" customWidth="1"/>
    <col min="5" max="5" width="1.421875" style="0" customWidth="1"/>
    <col min="6" max="7" width="12.57421875" style="0" bestFit="1" customWidth="1"/>
    <col min="8" max="8" width="11.7109375" style="0" hidden="1" customWidth="1"/>
    <col min="10" max="10" width="2.28125" style="0" customWidth="1"/>
    <col min="11" max="11" width="9.7109375" style="28" customWidth="1"/>
    <col min="12" max="12" width="10.140625" style="0" customWidth="1"/>
    <col min="13" max="13" width="1.1484375" style="0" customWidth="1"/>
    <col min="14" max="14" width="8.57421875" style="0" customWidth="1"/>
    <col min="15" max="15" width="8.28125" style="0" customWidth="1"/>
    <col min="16" max="16" width="10.8515625" style="0" customWidth="1"/>
    <col min="17" max="17" width="12.7109375" style="0" customWidth="1"/>
    <col min="18" max="18" width="13.7109375" style="0" hidden="1" customWidth="1"/>
    <col min="19" max="20" width="0" style="0" hidden="1" customWidth="1"/>
    <col min="23" max="23" width="12.7109375" style="0" bestFit="1" customWidth="1"/>
  </cols>
  <sheetData>
    <row r="1" spans="1:16" ht="15">
      <c r="A1" s="96" t="s">
        <v>66</v>
      </c>
      <c r="B1" s="96"/>
      <c r="C1" s="96"/>
      <c r="D1" s="96"/>
      <c r="E1" s="96"/>
      <c r="F1" s="96"/>
      <c r="G1" s="96"/>
      <c r="H1" s="96"/>
      <c r="I1" s="96"/>
      <c r="J1" s="96"/>
      <c r="K1" s="96"/>
      <c r="L1" s="96"/>
      <c r="M1" s="96"/>
      <c r="N1" s="96"/>
      <c r="O1" s="96"/>
      <c r="P1" s="96"/>
    </row>
    <row r="2" spans="1:16" ht="12.75">
      <c r="A2" s="97" t="s">
        <v>0</v>
      </c>
      <c r="B2" s="97"/>
      <c r="C2" s="97"/>
      <c r="D2" s="97"/>
      <c r="E2" s="97"/>
      <c r="F2" s="97"/>
      <c r="G2" s="97"/>
      <c r="H2" s="97"/>
      <c r="I2" s="97"/>
      <c r="J2" s="97"/>
      <c r="K2" s="97"/>
      <c r="L2" s="97"/>
      <c r="M2" s="97"/>
      <c r="N2" s="97"/>
      <c r="O2" s="97"/>
      <c r="P2" s="97"/>
    </row>
    <row r="3" spans="1:16" ht="3.75" customHeight="1">
      <c r="A3" s="2"/>
      <c r="B3" s="2"/>
      <c r="C3" s="2"/>
      <c r="D3" s="2"/>
      <c r="E3" s="2"/>
      <c r="F3" s="3"/>
      <c r="G3" s="3"/>
      <c r="H3" s="3"/>
      <c r="I3" s="3"/>
      <c r="J3" s="3"/>
      <c r="K3" s="25"/>
      <c r="L3" s="3"/>
      <c r="M3" s="3"/>
      <c r="N3" s="3"/>
      <c r="O3" s="3"/>
      <c r="P3" s="3"/>
    </row>
    <row r="4" spans="1:16" ht="12.75" customHeight="1">
      <c r="A4" s="98" t="s">
        <v>1</v>
      </c>
      <c r="B4" s="101" t="s">
        <v>42</v>
      </c>
      <c r="C4" s="100" t="s">
        <v>67</v>
      </c>
      <c r="D4" s="100"/>
      <c r="E4" s="100"/>
      <c r="F4" s="100"/>
      <c r="G4" s="100"/>
      <c r="H4" s="100"/>
      <c r="I4" s="100"/>
      <c r="J4" s="4"/>
      <c r="K4" s="105" t="s">
        <v>69</v>
      </c>
      <c r="L4" s="103" t="s">
        <v>43</v>
      </c>
      <c r="M4" s="5"/>
      <c r="N4" s="100" t="s">
        <v>68</v>
      </c>
      <c r="O4" s="100"/>
      <c r="P4" s="100"/>
    </row>
    <row r="5" spans="1:16" ht="12.75" customHeight="1" thickBot="1">
      <c r="A5" s="99"/>
      <c r="B5" s="102"/>
      <c r="C5" s="7" t="s">
        <v>2</v>
      </c>
      <c r="D5" s="7"/>
      <c r="E5" s="7"/>
      <c r="F5" s="100">
        <v>2007</v>
      </c>
      <c r="G5" s="100"/>
      <c r="H5" s="100"/>
      <c r="I5" s="100"/>
      <c r="J5" s="8"/>
      <c r="K5" s="106" t="s">
        <v>3</v>
      </c>
      <c r="L5" s="104"/>
      <c r="M5" s="9"/>
      <c r="N5" s="7" t="s">
        <v>4</v>
      </c>
      <c r="O5" s="100">
        <v>2007</v>
      </c>
      <c r="P5" s="100"/>
    </row>
    <row r="6" spans="1:21" ht="13.5" thickBot="1">
      <c r="A6" s="6"/>
      <c r="B6" s="102"/>
      <c r="C6" s="7">
        <v>2006</v>
      </c>
      <c r="D6" s="7"/>
      <c r="E6" s="7"/>
      <c r="F6" s="7" t="s">
        <v>3</v>
      </c>
      <c r="G6" s="7" t="s">
        <v>2</v>
      </c>
      <c r="H6" s="7"/>
      <c r="I6" s="7" t="s">
        <v>5</v>
      </c>
      <c r="J6" s="8"/>
      <c r="K6" s="106" t="s">
        <v>6</v>
      </c>
      <c r="L6" s="104"/>
      <c r="M6" s="9"/>
      <c r="N6" s="7">
        <v>2006</v>
      </c>
      <c r="O6" s="7" t="s">
        <v>7</v>
      </c>
      <c r="P6" s="88" t="s">
        <v>8</v>
      </c>
      <c r="S6" s="38"/>
      <c r="T6" s="38"/>
      <c r="U6" s="39"/>
    </row>
    <row r="7" spans="1:21" ht="13.5" thickBot="1">
      <c r="A7" s="10"/>
      <c r="B7" s="11" t="s">
        <v>9</v>
      </c>
      <c r="C7" s="11" t="s">
        <v>27</v>
      </c>
      <c r="D7" s="11" t="s">
        <v>30</v>
      </c>
      <c r="E7" s="11"/>
      <c r="F7" s="11" t="s">
        <v>28</v>
      </c>
      <c r="G7" s="11" t="s">
        <v>10</v>
      </c>
      <c r="H7" s="11" t="s">
        <v>30</v>
      </c>
      <c r="I7" s="11" t="s">
        <v>29</v>
      </c>
      <c r="J7" s="12"/>
      <c r="K7" s="107"/>
      <c r="L7" s="11" t="s">
        <v>11</v>
      </c>
      <c r="M7" s="11"/>
      <c r="N7" s="11"/>
      <c r="O7" s="11" t="s">
        <v>12</v>
      </c>
      <c r="P7" s="89"/>
      <c r="R7" s="40"/>
      <c r="S7" s="41"/>
      <c r="T7" s="41"/>
      <c r="U7" s="41"/>
    </row>
    <row r="8" spans="1:21" ht="7.5" customHeight="1" thickBot="1">
      <c r="A8" s="2"/>
      <c r="B8" s="13"/>
      <c r="C8" s="13"/>
      <c r="D8" s="13"/>
      <c r="E8" s="13"/>
      <c r="F8" s="13"/>
      <c r="G8" s="13"/>
      <c r="H8" s="13"/>
      <c r="I8" s="13"/>
      <c r="J8" s="2"/>
      <c r="K8" s="26"/>
      <c r="L8" s="1"/>
      <c r="M8" s="1"/>
      <c r="N8" s="2"/>
      <c r="O8" s="2"/>
      <c r="P8" s="2"/>
      <c r="R8" s="40"/>
      <c r="S8" s="43"/>
      <c r="T8" s="43"/>
      <c r="U8" s="43"/>
    </row>
    <row r="9" spans="1:24" ht="13.5" thickBot="1">
      <c r="A9" s="15" t="s">
        <v>40</v>
      </c>
      <c r="B9" s="46">
        <f aca="true" t="shared" si="0" ref="B9:G9">B11+B33</f>
        <v>2238412.5</v>
      </c>
      <c r="C9" s="46">
        <f t="shared" si="0"/>
        <v>2263602.6</v>
      </c>
      <c r="D9" s="46">
        <f>C9/S$28*100</f>
        <v>1436188.7366003387</v>
      </c>
      <c r="E9" s="46">
        <f t="shared" si="0"/>
        <v>0</v>
      </c>
      <c r="F9" s="46">
        <f t="shared" si="0"/>
        <v>2238412.5</v>
      </c>
      <c r="G9" s="46">
        <f t="shared" si="0"/>
        <v>2485638.5999999996</v>
      </c>
      <c r="H9" s="16">
        <f>G9/T$28*100</f>
        <v>1516891.2024605768</v>
      </c>
      <c r="I9" s="16">
        <f>G9-F9</f>
        <v>247226.09999999963</v>
      </c>
      <c r="J9" s="16"/>
      <c r="K9" s="17">
        <f>H9/D9-1</f>
        <v>0.05619210331037139</v>
      </c>
      <c r="L9" s="16">
        <f>(G9/$B9)*100</f>
        <v>111.04470690723893</v>
      </c>
      <c r="M9" s="16"/>
      <c r="N9" s="16">
        <f>N11+N33</f>
        <v>99.99999999999999</v>
      </c>
      <c r="O9" s="16">
        <f>O11+O33</f>
        <v>100</v>
      </c>
      <c r="P9" s="16">
        <f>P11+P33</f>
        <v>100</v>
      </c>
      <c r="Q9" s="75"/>
      <c r="R9" s="40"/>
      <c r="S9" s="41"/>
      <c r="T9" s="41"/>
      <c r="U9" s="41"/>
      <c r="V9" s="18"/>
      <c r="X9" s="31"/>
    </row>
    <row r="10" spans="1:21" ht="7.5" customHeight="1" thickBot="1">
      <c r="A10" s="19"/>
      <c r="B10" s="79"/>
      <c r="C10" s="20"/>
      <c r="D10" s="65"/>
      <c r="E10" s="20"/>
      <c r="F10" s="20"/>
      <c r="G10" s="20"/>
      <c r="H10" s="61"/>
      <c r="I10" s="57"/>
      <c r="J10" s="20"/>
      <c r="K10" s="29"/>
      <c r="L10" s="57"/>
      <c r="M10" s="20"/>
      <c r="N10" s="21"/>
      <c r="O10" s="21"/>
      <c r="P10" s="21"/>
      <c r="R10" s="40"/>
      <c r="S10" s="43"/>
      <c r="T10" s="43"/>
      <c r="U10" s="43"/>
    </row>
    <row r="11" spans="1:21" ht="13.5" thickBot="1">
      <c r="A11" s="15" t="s">
        <v>13</v>
      </c>
      <c r="B11" s="46">
        <f aca="true" t="shared" si="1" ref="B11:G11">B13+B21</f>
        <v>1511815.6999999997</v>
      </c>
      <c r="C11" s="16">
        <f t="shared" si="1"/>
        <v>1558808.1</v>
      </c>
      <c r="D11" s="46">
        <f>C11/S$28*100</f>
        <v>989017.5226611661</v>
      </c>
      <c r="E11" s="16">
        <f t="shared" si="1"/>
        <v>0</v>
      </c>
      <c r="F11" s="16">
        <f t="shared" si="1"/>
        <v>1511815.7000000002</v>
      </c>
      <c r="G11" s="16">
        <f t="shared" si="1"/>
        <v>1711539.1999999997</v>
      </c>
      <c r="H11" s="16">
        <f>G11/T$28*100</f>
        <v>1044487.6238832201</v>
      </c>
      <c r="I11" s="16">
        <f aca="true" t="shared" si="2" ref="I11:I38">G11-F11</f>
        <v>199723.49999999953</v>
      </c>
      <c r="J11" s="16"/>
      <c r="K11" s="17">
        <f aca="true" t="shared" si="3" ref="K11:K38">H11/D11-1</f>
        <v>0.05608606516171699</v>
      </c>
      <c r="L11" s="46">
        <f>(G11/$B11)*100</f>
        <v>113.21083647960528</v>
      </c>
      <c r="M11" s="16"/>
      <c r="N11" s="16">
        <f>(C11/$C$9)*100</f>
        <v>68.8640355864585</v>
      </c>
      <c r="O11" s="16">
        <f>(F11/$F$9)*100</f>
        <v>67.53963802471618</v>
      </c>
      <c r="P11" s="16">
        <f>(G11/$G$9)*100</f>
        <v>68.85712186799803</v>
      </c>
      <c r="Q11" s="82"/>
      <c r="R11" s="40"/>
      <c r="S11" s="41"/>
      <c r="T11" s="41"/>
      <c r="U11" s="41"/>
    </row>
    <row r="12" spans="1:21" s="22" customFormat="1" ht="6.75" customHeight="1" thickBot="1">
      <c r="A12" s="58"/>
      <c r="B12" s="59"/>
      <c r="C12" s="60"/>
      <c r="D12" s="65"/>
      <c r="E12" s="60"/>
      <c r="F12" s="60"/>
      <c r="G12" s="60"/>
      <c r="H12" s="61"/>
      <c r="I12" s="57"/>
      <c r="J12" s="60"/>
      <c r="K12" s="29"/>
      <c r="L12" s="57"/>
      <c r="M12" s="60"/>
      <c r="N12" s="60"/>
      <c r="O12" s="57"/>
      <c r="P12" s="57"/>
      <c r="Q12" s="82"/>
      <c r="R12" s="40"/>
      <c r="S12" s="43"/>
      <c r="T12" s="43"/>
      <c r="U12" s="43"/>
    </row>
    <row r="13" spans="1:22" ht="13.5" thickBot="1">
      <c r="A13" s="15" t="s">
        <v>14</v>
      </c>
      <c r="B13" s="46">
        <f>SUM(B14:B19)</f>
        <v>1003840.9999999999</v>
      </c>
      <c r="C13" s="16">
        <f>SUM(C14:C19)</f>
        <v>890078.1</v>
      </c>
      <c r="D13" s="46">
        <f aca="true" t="shared" si="4" ref="D13:D19">C13/S$28*100</f>
        <v>564728.1647028634</v>
      </c>
      <c r="E13" s="16">
        <f>SUM(E14:E19)</f>
        <v>0</v>
      </c>
      <c r="F13" s="16">
        <f>SUM(F14:F19)</f>
        <v>1003917.4</v>
      </c>
      <c r="G13" s="16">
        <f>SUM(G14:G19)</f>
        <v>1004751.5999999999</v>
      </c>
      <c r="H13" s="16">
        <f>G13/T$28*100</f>
        <v>613161.8903480934</v>
      </c>
      <c r="I13" s="16">
        <f t="shared" si="2"/>
        <v>834.199999999837</v>
      </c>
      <c r="J13" s="16"/>
      <c r="K13" s="17">
        <f t="shared" si="3"/>
        <v>0.08576467169954904</v>
      </c>
      <c r="L13" s="16">
        <f>(G13/$B13)*100</f>
        <v>100.09071157683339</v>
      </c>
      <c r="M13" s="16"/>
      <c r="N13" s="16">
        <f aca="true" t="shared" si="5" ref="N13:N19">(C13/$C$9)*100</f>
        <v>39.32130578044043</v>
      </c>
      <c r="O13" s="16">
        <f aca="true" t="shared" si="6" ref="O13:O38">(F13/$F$9)*100</f>
        <v>44.8495261708912</v>
      </c>
      <c r="P13" s="16">
        <f aca="true" t="shared" si="7" ref="P13:P38">(G13/$G$9)*100</f>
        <v>40.42227216780428</v>
      </c>
      <c r="Q13" s="82"/>
      <c r="R13" s="58"/>
      <c r="S13" s="108" t="s">
        <v>65</v>
      </c>
      <c r="T13" s="108"/>
      <c r="U13" s="41"/>
      <c r="V13" s="18"/>
    </row>
    <row r="14" spans="1:21" ht="13.5" thickBot="1">
      <c r="A14" s="2" t="s">
        <v>38</v>
      </c>
      <c r="B14" s="78">
        <f>11734.8+440405.6</f>
        <v>452140.39999999997</v>
      </c>
      <c r="C14" s="21">
        <v>448099.8</v>
      </c>
      <c r="D14" s="66">
        <f t="shared" si="4"/>
        <v>284306.0374788686</v>
      </c>
      <c r="E14" s="21"/>
      <c r="F14" s="23">
        <v>452140.4</v>
      </c>
      <c r="G14" s="50">
        <v>526694.2</v>
      </c>
      <c r="H14" s="57">
        <f>G14/T$28*100</f>
        <v>321421.5446956012</v>
      </c>
      <c r="I14" s="57">
        <f t="shared" si="2"/>
        <v>74553.79999999993</v>
      </c>
      <c r="J14" s="21"/>
      <c r="K14" s="30">
        <f t="shared" si="3"/>
        <v>0.13054772788457325</v>
      </c>
      <c r="L14" s="57">
        <f>(G14/$B14)*100</f>
        <v>116.4890817100175</v>
      </c>
      <c r="M14" s="21"/>
      <c r="N14" s="21">
        <f t="shared" si="5"/>
        <v>19.79586876247624</v>
      </c>
      <c r="O14" s="57">
        <f t="shared" si="6"/>
        <v>20.199154534742817</v>
      </c>
      <c r="P14" s="57">
        <f t="shared" si="7"/>
        <v>21.189492309944015</v>
      </c>
      <c r="Q14" s="82"/>
      <c r="R14" s="53" t="s">
        <v>50</v>
      </c>
      <c r="S14" s="53">
        <v>2006</v>
      </c>
      <c r="T14" s="53">
        <v>2007</v>
      </c>
      <c r="U14" s="43"/>
    </row>
    <row r="15" spans="1:21" ht="13.5" thickBot="1">
      <c r="A15" s="2" t="s">
        <v>15</v>
      </c>
      <c r="B15" s="78">
        <v>428710.7</v>
      </c>
      <c r="C15" s="21">
        <v>380576.1</v>
      </c>
      <c r="D15" s="66">
        <f t="shared" si="4"/>
        <v>241464.2518255122</v>
      </c>
      <c r="E15" s="21"/>
      <c r="F15" s="23">
        <v>428710.7</v>
      </c>
      <c r="G15" s="50">
        <v>409078.7</v>
      </c>
      <c r="H15" s="57">
        <f>G15/T$28*100</f>
        <v>249645.25460137674</v>
      </c>
      <c r="I15" s="57">
        <f t="shared" si="2"/>
        <v>-19632</v>
      </c>
      <c r="J15" s="21"/>
      <c r="K15" s="30">
        <f t="shared" si="3"/>
        <v>0.033880803116878466</v>
      </c>
      <c r="L15" s="57">
        <f>(G15/$B15)*100</f>
        <v>95.42068812371608</v>
      </c>
      <c r="M15" s="21"/>
      <c r="N15" s="21">
        <f t="shared" si="5"/>
        <v>16.8128495699731</v>
      </c>
      <c r="O15" s="57">
        <f t="shared" si="6"/>
        <v>19.152443975362004</v>
      </c>
      <c r="P15" s="57">
        <f t="shared" si="7"/>
        <v>16.457690188750693</v>
      </c>
      <c r="Q15" s="82"/>
      <c r="R15" s="50" t="s">
        <v>51</v>
      </c>
      <c r="S15" s="69">
        <v>116.983</v>
      </c>
      <c r="T15" s="70">
        <v>121.64</v>
      </c>
      <c r="U15" s="41"/>
    </row>
    <row r="16" spans="1:22" ht="13.5" thickBot="1">
      <c r="A16" s="2" t="s">
        <v>16</v>
      </c>
      <c r="B16" s="78">
        <v>59995.5</v>
      </c>
      <c r="C16" s="21">
        <f>36975.9-42217.5</f>
        <v>-5241.5999999999985</v>
      </c>
      <c r="D16" s="66">
        <f t="shared" si="4"/>
        <v>-3325.6397928524793</v>
      </c>
      <c r="E16" s="21"/>
      <c r="F16" s="23">
        <v>59995.5</v>
      </c>
      <c r="G16" s="50">
        <v>-6732.3</v>
      </c>
      <c r="H16" s="57">
        <f>G16/T$28*100</f>
        <v>-4108.467997851877</v>
      </c>
      <c r="I16" s="57">
        <f t="shared" si="2"/>
        <v>-66727.8</v>
      </c>
      <c r="J16" s="21"/>
      <c r="K16" s="30">
        <f t="shared" si="3"/>
        <v>0.23539176031086262</v>
      </c>
      <c r="L16" s="57">
        <f>(G16/$B16)*100</f>
        <v>-11.221341600620047</v>
      </c>
      <c r="M16" s="21"/>
      <c r="N16" s="21">
        <f t="shared" si="5"/>
        <v>-0.23156008037806627</v>
      </c>
      <c r="O16" s="57">
        <f t="shared" si="6"/>
        <v>2.6802700574625993</v>
      </c>
      <c r="P16" s="57">
        <f t="shared" si="7"/>
        <v>-0.27084790202405135</v>
      </c>
      <c r="Q16" s="82"/>
      <c r="R16" s="71" t="s">
        <v>52</v>
      </c>
      <c r="S16" s="69">
        <v>117.162</v>
      </c>
      <c r="T16" s="69">
        <v>121.98</v>
      </c>
      <c r="U16" s="44"/>
      <c r="V16" s="18"/>
    </row>
    <row r="17" spans="1:21" ht="13.5" thickBot="1">
      <c r="A17" s="2" t="s">
        <v>17</v>
      </c>
      <c r="B17" s="78">
        <v>27585.7</v>
      </c>
      <c r="C17" s="21">
        <v>31726.4</v>
      </c>
      <c r="D17" s="66">
        <f t="shared" si="4"/>
        <v>20129.460150327177</v>
      </c>
      <c r="E17" s="21"/>
      <c r="F17" s="23">
        <v>27585.7</v>
      </c>
      <c r="G17" s="50">
        <v>32310.7</v>
      </c>
      <c r="H17" s="57">
        <f>G17/T$28*100</f>
        <v>19717.997851877168</v>
      </c>
      <c r="I17" s="57">
        <f t="shared" si="2"/>
        <v>4725</v>
      </c>
      <c r="J17" s="21"/>
      <c r="K17" s="30">
        <f t="shared" si="3"/>
        <v>-0.020440801461003022</v>
      </c>
      <c r="L17" s="57">
        <f>(G17/$B17)*100</f>
        <v>117.12843973508014</v>
      </c>
      <c r="M17" s="21"/>
      <c r="N17" s="21">
        <f t="shared" si="5"/>
        <v>1.401588777111318</v>
      </c>
      <c r="O17" s="57">
        <f t="shared" si="6"/>
        <v>1.2323778570750477</v>
      </c>
      <c r="P17" s="57">
        <f t="shared" si="7"/>
        <v>1.299895326697936</v>
      </c>
      <c r="Q17" s="82"/>
      <c r="R17" s="50" t="s">
        <v>53</v>
      </c>
      <c r="S17" s="69">
        <v>117.309</v>
      </c>
      <c r="T17" s="69">
        <v>122.244</v>
      </c>
      <c r="U17" s="42"/>
    </row>
    <row r="18" spans="1:21" s="48" customFormat="1" ht="12.75">
      <c r="A18" s="62" t="s">
        <v>48</v>
      </c>
      <c r="B18" s="66">
        <v>2419.2</v>
      </c>
      <c r="C18" s="64">
        <v>1609.3</v>
      </c>
      <c r="D18" s="66">
        <f t="shared" si="4"/>
        <v>1021.0531361869461</v>
      </c>
      <c r="E18" s="64"/>
      <c r="F18" s="66" t="s">
        <v>70</v>
      </c>
      <c r="G18" s="92">
        <v>3738.4</v>
      </c>
      <c r="H18" s="57"/>
      <c r="I18" s="57"/>
      <c r="J18" s="64"/>
      <c r="K18" s="30"/>
      <c r="L18" s="57"/>
      <c r="M18" s="64"/>
      <c r="N18" s="64">
        <f t="shared" si="5"/>
        <v>0.07109463472077651</v>
      </c>
      <c r="O18" s="57"/>
      <c r="P18" s="57"/>
      <c r="Q18" s="82"/>
      <c r="R18" s="71" t="s">
        <v>54</v>
      </c>
      <c r="S18" s="69">
        <v>117.481</v>
      </c>
      <c r="T18" s="70">
        <v>122.171</v>
      </c>
      <c r="U18" s="47"/>
    </row>
    <row r="19" spans="1:20" ht="12.75">
      <c r="A19" s="67" t="s">
        <v>39</v>
      </c>
      <c r="B19" s="66">
        <f>17286.6+5042.5+10660.4+0</f>
        <v>32989.5</v>
      </c>
      <c r="C19" s="68">
        <v>33308.1</v>
      </c>
      <c r="D19" s="66">
        <f t="shared" si="4"/>
        <v>21133.001904820987</v>
      </c>
      <c r="E19" s="68"/>
      <c r="F19" s="57">
        <v>35485.1</v>
      </c>
      <c r="G19" s="50">
        <v>39661.9</v>
      </c>
      <c r="H19" s="57">
        <f>G19/T$28*100</f>
        <v>24204.15710589269</v>
      </c>
      <c r="I19" s="57">
        <f t="shared" si="2"/>
        <v>4176.800000000003</v>
      </c>
      <c r="J19" s="68"/>
      <c r="K19" s="30">
        <f t="shared" si="3"/>
        <v>0.14532508040758252</v>
      </c>
      <c r="L19" s="57">
        <f>(G19/$B19)*100</f>
        <v>120.2258294305764</v>
      </c>
      <c r="M19" s="68"/>
      <c r="N19" s="68">
        <f t="shared" si="5"/>
        <v>1.4714641165370634</v>
      </c>
      <c r="O19" s="57">
        <f t="shared" si="6"/>
        <v>1.5852797462487367</v>
      </c>
      <c r="P19" s="57">
        <f t="shared" si="7"/>
        <v>1.5956422627167122</v>
      </c>
      <c r="Q19" s="82"/>
      <c r="R19" s="50" t="s">
        <v>55</v>
      </c>
      <c r="S19" s="69">
        <v>116.958</v>
      </c>
      <c r="T19" s="70">
        <v>121.575</v>
      </c>
    </row>
    <row r="20" spans="1:22" ht="11.25" customHeight="1">
      <c r="A20" s="67"/>
      <c r="B20" s="63"/>
      <c r="C20" s="68"/>
      <c r="D20" s="65"/>
      <c r="E20" s="68"/>
      <c r="F20" s="57"/>
      <c r="G20" s="57"/>
      <c r="H20" s="61"/>
      <c r="I20" s="57"/>
      <c r="J20" s="68"/>
      <c r="K20" s="29"/>
      <c r="L20" s="57"/>
      <c r="M20" s="68"/>
      <c r="N20" s="68"/>
      <c r="O20" s="57"/>
      <c r="P20" s="57"/>
      <c r="Q20" s="82"/>
      <c r="R20" s="71" t="s">
        <v>56</v>
      </c>
      <c r="S20" s="69">
        <v>117.059</v>
      </c>
      <c r="T20" s="69">
        <v>121.721</v>
      </c>
      <c r="U20" s="14"/>
      <c r="V20" s="18"/>
    </row>
    <row r="21" spans="1:20" ht="12.75">
      <c r="A21" s="15" t="s">
        <v>18</v>
      </c>
      <c r="B21" s="46">
        <f>B22+B25+B31</f>
        <v>507974.69999999995</v>
      </c>
      <c r="C21" s="46">
        <f>C22+C25+C31</f>
        <v>668730</v>
      </c>
      <c r="D21" s="46">
        <f aca="true" t="shared" si="8" ref="D21:D31">C21/S$28*100</f>
        <v>424289.35795830266</v>
      </c>
      <c r="E21" s="16"/>
      <c r="F21" s="16">
        <f>F22+F25+F31</f>
        <v>507898.30000000005</v>
      </c>
      <c r="G21" s="16">
        <f>G22+G25+G31</f>
        <v>706787.6</v>
      </c>
      <c r="H21" s="16">
        <f aca="true" t="shared" si="9" ref="H21:H31">G21/T$28*100</f>
        <v>431325.7335351267</v>
      </c>
      <c r="I21" s="56">
        <f t="shared" si="2"/>
        <v>198889.29999999993</v>
      </c>
      <c r="J21" s="16"/>
      <c r="K21" s="17">
        <f t="shared" si="3"/>
        <v>0.01658390776210683</v>
      </c>
      <c r="L21" s="16">
        <f>(G21/$B21)*100</f>
        <v>139.13834685073883</v>
      </c>
      <c r="M21" s="16"/>
      <c r="N21" s="16">
        <f aca="true" t="shared" si="10" ref="N21:N31">(C21/$C$9)*100</f>
        <v>29.54272980601807</v>
      </c>
      <c r="O21" s="16">
        <f t="shared" si="6"/>
        <v>22.69011185382498</v>
      </c>
      <c r="P21" s="16">
        <f t="shared" si="7"/>
        <v>28.434849700193748</v>
      </c>
      <c r="Q21" s="82"/>
      <c r="R21" s="50" t="s">
        <v>57</v>
      </c>
      <c r="S21" s="69">
        <v>117.38</v>
      </c>
      <c r="T21" s="69">
        <v>122.238</v>
      </c>
    </row>
    <row r="22" spans="1:20" ht="12.75">
      <c r="A22" s="2" t="s">
        <v>19</v>
      </c>
      <c r="B22" s="78">
        <f>B23+B24</f>
        <v>471353.19999999995</v>
      </c>
      <c r="C22" s="21">
        <f>C23+C24</f>
        <v>598056.2000000001</v>
      </c>
      <c r="D22" s="66">
        <f t="shared" si="8"/>
        <v>379448.9272516296</v>
      </c>
      <c r="E22" s="21"/>
      <c r="F22" s="23">
        <f>F23+F24</f>
        <v>471353.2</v>
      </c>
      <c r="G22" s="23">
        <f>G23+G24</f>
        <v>576134.1</v>
      </c>
      <c r="H22" s="57">
        <f t="shared" si="9"/>
        <v>351592.845286335</v>
      </c>
      <c r="I22" s="57">
        <f t="shared" si="2"/>
        <v>104780.89999999997</v>
      </c>
      <c r="J22" s="21"/>
      <c r="K22" s="30">
        <f t="shared" si="3"/>
        <v>-0.07341194022357056</v>
      </c>
      <c r="L22" s="57">
        <f>(G22/$B22)*100</f>
        <v>122.22980558952396</v>
      </c>
      <c r="M22" s="21"/>
      <c r="N22" s="21">
        <f t="shared" si="10"/>
        <v>26.420547493628078</v>
      </c>
      <c r="O22" s="57">
        <f t="shared" si="6"/>
        <v>21.057477118270203</v>
      </c>
      <c r="P22" s="57">
        <f t="shared" si="7"/>
        <v>23.17851436648916</v>
      </c>
      <c r="Q22" s="82"/>
      <c r="R22" s="71" t="s">
        <v>58</v>
      </c>
      <c r="S22" s="69">
        <v>117.979</v>
      </c>
      <c r="T22" s="69">
        <v>122.736</v>
      </c>
    </row>
    <row r="23" spans="1:20" ht="12.75">
      <c r="A23" s="67" t="s">
        <v>20</v>
      </c>
      <c r="B23" s="66">
        <v>457874.6</v>
      </c>
      <c r="C23" s="68">
        <v>577717.9</v>
      </c>
      <c r="D23" s="66">
        <f t="shared" si="8"/>
        <v>366544.8789078086</v>
      </c>
      <c r="E23" s="68"/>
      <c r="F23" s="82">
        <f>471353.2-13478.6</f>
        <v>457874.60000000003</v>
      </c>
      <c r="G23" s="82">
        <f>576134.1-26873.7</f>
        <v>549260.4</v>
      </c>
      <c r="H23" s="57">
        <f t="shared" si="9"/>
        <v>335192.84284528636</v>
      </c>
      <c r="I23" s="57">
        <f t="shared" si="2"/>
        <v>91385.79999999999</v>
      </c>
      <c r="J23" s="68"/>
      <c r="K23" s="30">
        <f t="shared" si="3"/>
        <v>-0.08553396286954473</v>
      </c>
      <c r="L23" s="57">
        <f>(G23/$B23)*100</f>
        <v>119.95869611461305</v>
      </c>
      <c r="M23" s="68"/>
      <c r="N23" s="68">
        <f t="shared" si="10"/>
        <v>25.522054975550923</v>
      </c>
      <c r="O23" s="57">
        <f t="shared" si="6"/>
        <v>20.45532715708119</v>
      </c>
      <c r="P23" s="57">
        <f t="shared" si="7"/>
        <v>22.097355584999367</v>
      </c>
      <c r="Q23" s="82"/>
      <c r="R23" s="50" t="s">
        <v>59</v>
      </c>
      <c r="S23" s="72">
        <v>119.17</v>
      </c>
      <c r="T23" s="73">
        <v>123.689</v>
      </c>
    </row>
    <row r="24" spans="1:20" ht="12.75">
      <c r="A24" s="67" t="s">
        <v>47</v>
      </c>
      <c r="B24" s="66">
        <f>9222.2+4256.4</f>
        <v>13478.6</v>
      </c>
      <c r="C24" s="68">
        <v>20338.3</v>
      </c>
      <c r="D24" s="66">
        <f t="shared" si="8"/>
        <v>12904.048343820892</v>
      </c>
      <c r="E24" s="68"/>
      <c r="F24" s="57">
        <v>13478.6</v>
      </c>
      <c r="G24" s="57">
        <v>26873.7</v>
      </c>
      <c r="H24" s="57">
        <f t="shared" si="9"/>
        <v>16400.002441048677</v>
      </c>
      <c r="I24" s="57">
        <f t="shared" si="2"/>
        <v>13395.1</v>
      </c>
      <c r="J24" s="68"/>
      <c r="K24" s="30">
        <f t="shared" si="3"/>
        <v>0.27091917234654694</v>
      </c>
      <c r="L24" s="57">
        <f>(G24/$B24)*100</f>
        <v>199.38049945840072</v>
      </c>
      <c r="M24" s="68"/>
      <c r="N24" s="68">
        <f t="shared" si="10"/>
        <v>0.8984925180771571</v>
      </c>
      <c r="O24" s="57">
        <f t="shared" si="6"/>
        <v>0.6021499611890123</v>
      </c>
      <c r="P24" s="57">
        <f t="shared" si="7"/>
        <v>1.0811587814897952</v>
      </c>
      <c r="Q24" s="82"/>
      <c r="R24" s="71" t="s">
        <v>71</v>
      </c>
      <c r="S24" s="72">
        <v>119.691</v>
      </c>
      <c r="T24" s="73">
        <v>124.171</v>
      </c>
    </row>
    <row r="25" spans="1:20" ht="12.75">
      <c r="A25" s="67" t="s">
        <v>21</v>
      </c>
      <c r="B25" s="66">
        <f>SUM(B26:B30)</f>
        <v>27408.8</v>
      </c>
      <c r="C25" s="66">
        <f>SUM(C26:C30)</f>
        <v>63698.700000000004</v>
      </c>
      <c r="D25" s="66">
        <f t="shared" si="8"/>
        <v>40414.936560014554</v>
      </c>
      <c r="E25" s="66">
        <f>SUM(E26:E30)</f>
        <v>0</v>
      </c>
      <c r="F25" s="66">
        <f>SUM(F26:F30)</f>
        <v>28805.699999999997</v>
      </c>
      <c r="G25" s="66">
        <f>SUM(G26:G30)</f>
        <v>123855</v>
      </c>
      <c r="H25" s="57">
        <f t="shared" si="9"/>
        <v>75584.02089537664</v>
      </c>
      <c r="I25" s="57">
        <f t="shared" si="2"/>
        <v>95049.3</v>
      </c>
      <c r="J25" s="68"/>
      <c r="K25" s="30">
        <f t="shared" si="3"/>
        <v>0.8702001618420807</v>
      </c>
      <c r="L25" s="57">
        <f>(G25/$B25)*100</f>
        <v>451.8804179679519</v>
      </c>
      <c r="M25" s="68"/>
      <c r="N25" s="68">
        <f t="shared" si="10"/>
        <v>2.8140407684635105</v>
      </c>
      <c r="O25" s="57">
        <f t="shared" si="6"/>
        <v>1.2868807692952036</v>
      </c>
      <c r="P25" s="57">
        <f t="shared" si="7"/>
        <v>4.982824132196853</v>
      </c>
      <c r="Q25" s="82"/>
      <c r="R25" s="50" t="s">
        <v>72</v>
      </c>
      <c r="S25" s="72">
        <v>120.319</v>
      </c>
      <c r="T25" s="73">
        <v>125.047</v>
      </c>
    </row>
    <row r="26" spans="1:20" ht="12.75">
      <c r="A26" s="52" t="s">
        <v>32</v>
      </c>
      <c r="B26" s="66">
        <v>0</v>
      </c>
      <c r="C26" s="68">
        <v>6514.6</v>
      </c>
      <c r="D26" s="66">
        <f t="shared" si="8"/>
        <v>4133.320549930702</v>
      </c>
      <c r="E26" s="68"/>
      <c r="F26" s="57">
        <v>1396.9</v>
      </c>
      <c r="G26" s="57">
        <v>1255</v>
      </c>
      <c r="H26" s="57">
        <f t="shared" si="9"/>
        <v>765.8790216276913</v>
      </c>
      <c r="I26" s="57">
        <f t="shared" si="2"/>
        <v>-141.9000000000001</v>
      </c>
      <c r="J26" s="68"/>
      <c r="K26" s="30">
        <f t="shared" si="3"/>
        <v>-0.8147061152466069</v>
      </c>
      <c r="L26" s="57" t="s">
        <v>63</v>
      </c>
      <c r="M26" s="68"/>
      <c r="N26" s="68">
        <f t="shared" si="10"/>
        <v>0.2877978669930844</v>
      </c>
      <c r="O26" s="57">
        <f t="shared" si="6"/>
        <v>0.06240583449207865</v>
      </c>
      <c r="P26" s="57">
        <f t="shared" si="7"/>
        <v>0.050490043081886496</v>
      </c>
      <c r="Q26" s="82"/>
      <c r="R26" s="91" t="s">
        <v>73</v>
      </c>
      <c r="S26" s="72">
        <v>121.015</v>
      </c>
      <c r="T26" s="73">
        <v>125.564</v>
      </c>
    </row>
    <row r="27" spans="1:20" ht="12.75">
      <c r="A27" s="52" t="s">
        <v>41</v>
      </c>
      <c r="B27" s="66">
        <v>0</v>
      </c>
      <c r="C27" s="68">
        <v>0</v>
      </c>
      <c r="D27" s="66">
        <f t="shared" si="8"/>
        <v>0</v>
      </c>
      <c r="E27" s="68"/>
      <c r="F27" s="57">
        <v>0</v>
      </c>
      <c r="G27" s="57">
        <v>0</v>
      </c>
      <c r="H27" s="57">
        <f t="shared" si="9"/>
        <v>0</v>
      </c>
      <c r="I27" s="57">
        <f t="shared" si="2"/>
        <v>0</v>
      </c>
      <c r="J27" s="68"/>
      <c r="K27" s="76">
        <v>0</v>
      </c>
      <c r="L27" s="57">
        <v>0</v>
      </c>
      <c r="M27" s="68"/>
      <c r="N27" s="68">
        <f t="shared" si="10"/>
        <v>0</v>
      </c>
      <c r="O27" s="57">
        <f t="shared" si="6"/>
        <v>0</v>
      </c>
      <c r="P27" s="57">
        <f t="shared" si="7"/>
        <v>0</v>
      </c>
      <c r="Q27" s="82"/>
      <c r="R27" s="32"/>
      <c r="S27" s="32"/>
      <c r="T27" s="32"/>
    </row>
    <row r="28" spans="1:20" ht="13.5" customHeight="1">
      <c r="A28" s="52" t="s">
        <v>33</v>
      </c>
      <c r="B28" s="66">
        <v>0</v>
      </c>
      <c r="C28" s="64">
        <v>0</v>
      </c>
      <c r="D28" s="66">
        <f t="shared" si="8"/>
        <v>0</v>
      </c>
      <c r="E28" s="68"/>
      <c r="F28" s="57">
        <v>0</v>
      </c>
      <c r="G28" s="57">
        <v>0</v>
      </c>
      <c r="H28" s="57">
        <f t="shared" si="9"/>
        <v>0</v>
      </c>
      <c r="I28" s="57">
        <f t="shared" si="2"/>
        <v>0</v>
      </c>
      <c r="J28" s="68"/>
      <c r="K28" s="76">
        <v>0</v>
      </c>
      <c r="L28" s="57">
        <v>0</v>
      </c>
      <c r="M28" s="68"/>
      <c r="N28" s="68">
        <f t="shared" si="10"/>
        <v>0</v>
      </c>
      <c r="O28" s="57">
        <f t="shared" si="6"/>
        <v>0</v>
      </c>
      <c r="P28" s="57">
        <f t="shared" si="7"/>
        <v>0</v>
      </c>
      <c r="Q28" s="82"/>
      <c r="R28" s="58" t="s">
        <v>60</v>
      </c>
      <c r="S28" s="74">
        <f>SUM(S15:S26)/9</f>
        <v>157.61177777777777</v>
      </c>
      <c r="T28" s="74">
        <f>SUM(T15:T26)/9</f>
        <v>163.864</v>
      </c>
    </row>
    <row r="29" spans="1:20" ht="12.75">
      <c r="A29" s="52" t="s">
        <v>34</v>
      </c>
      <c r="B29" s="66">
        <v>4345</v>
      </c>
      <c r="C29" s="68">
        <v>0</v>
      </c>
      <c r="D29" s="66">
        <f t="shared" si="8"/>
        <v>0</v>
      </c>
      <c r="E29" s="68"/>
      <c r="F29" s="57">
        <v>4345</v>
      </c>
      <c r="G29" s="57">
        <v>4270.2</v>
      </c>
      <c r="H29" s="57">
        <f t="shared" si="9"/>
        <v>2605.941512473759</v>
      </c>
      <c r="I29" s="57">
        <f t="shared" si="2"/>
        <v>-74.80000000000018</v>
      </c>
      <c r="J29" s="68"/>
      <c r="K29" s="76">
        <v>0</v>
      </c>
      <c r="L29" s="57">
        <f>(G29/$B29)*100</f>
        <v>98.27848101265822</v>
      </c>
      <c r="M29" s="68"/>
      <c r="N29" s="68">
        <f t="shared" si="10"/>
        <v>0</v>
      </c>
      <c r="O29" s="57">
        <f t="shared" si="6"/>
        <v>0.19411078163653928</v>
      </c>
      <c r="P29" s="57">
        <f t="shared" si="7"/>
        <v>0.17179488603049536</v>
      </c>
      <c r="Q29" s="82"/>
      <c r="R29" s="33"/>
      <c r="S29" s="33"/>
      <c r="T29" s="34"/>
    </row>
    <row r="30" spans="1:20" ht="12.75">
      <c r="A30" s="67" t="s">
        <v>49</v>
      </c>
      <c r="B30" s="66">
        <v>23063.8</v>
      </c>
      <c r="C30" s="68">
        <f>43398.4+13785.7</f>
        <v>57184.100000000006</v>
      </c>
      <c r="D30" s="66">
        <f t="shared" si="8"/>
        <v>36281.61601008385</v>
      </c>
      <c r="E30" s="68"/>
      <c r="F30" s="57">
        <v>23063.8</v>
      </c>
      <c r="G30" s="57">
        <v>118329.8</v>
      </c>
      <c r="H30" s="57">
        <f t="shared" si="9"/>
        <v>72212.2003612752</v>
      </c>
      <c r="I30" s="57">
        <f t="shared" si="2"/>
        <v>95266</v>
      </c>
      <c r="J30" s="68"/>
      <c r="K30" s="30">
        <f t="shared" si="3"/>
        <v>0.9903248064034704</v>
      </c>
      <c r="L30" s="57">
        <f>(G30/$B30)*100</f>
        <v>513.0542235017647</v>
      </c>
      <c r="M30" s="68"/>
      <c r="N30" s="68">
        <f t="shared" si="10"/>
        <v>2.526242901470426</v>
      </c>
      <c r="O30" s="57">
        <f t="shared" si="6"/>
        <v>1.0303641531665857</v>
      </c>
      <c r="P30" s="57">
        <f t="shared" si="7"/>
        <v>4.7605392030844715</v>
      </c>
      <c r="Q30" s="82"/>
      <c r="R30" s="32"/>
      <c r="S30" s="32"/>
      <c r="T30" s="32"/>
    </row>
    <row r="31" spans="1:17" ht="12.75">
      <c r="A31" s="67" t="s">
        <v>61</v>
      </c>
      <c r="B31" s="66">
        <f>17.6+7721.8+1473.3</f>
        <v>9212.7</v>
      </c>
      <c r="C31" s="68">
        <f>6942.8+32.3</f>
        <v>6975.1</v>
      </c>
      <c r="D31" s="66">
        <f t="shared" si="8"/>
        <v>4425.494146658527</v>
      </c>
      <c r="E31" s="68"/>
      <c r="F31" s="57">
        <f>7721.8+17.6</f>
        <v>7739.400000000001</v>
      </c>
      <c r="G31" s="57">
        <f>6765+33.5</f>
        <v>6798.5</v>
      </c>
      <c r="H31" s="57">
        <f t="shared" si="9"/>
        <v>4148.8673534150275</v>
      </c>
      <c r="I31" s="57">
        <f t="shared" si="2"/>
        <v>-940.9000000000005</v>
      </c>
      <c r="J31" s="68"/>
      <c r="K31" s="30">
        <f t="shared" si="3"/>
        <v>-0.06250754923094104</v>
      </c>
      <c r="L31" s="57">
        <f>(G31/$B31)*100</f>
        <v>73.79487012493622</v>
      </c>
      <c r="M31" s="68"/>
      <c r="N31" s="68">
        <f t="shared" si="10"/>
        <v>0.3081415439264825</v>
      </c>
      <c r="O31" s="57">
        <f t="shared" si="6"/>
        <v>0.3457539662595701</v>
      </c>
      <c r="P31" s="57">
        <f t="shared" si="7"/>
        <v>0.27351120150773334</v>
      </c>
      <c r="Q31" s="82"/>
    </row>
    <row r="32" spans="1:17" ht="7.5" customHeight="1" thickBot="1">
      <c r="A32" s="67"/>
      <c r="B32" s="63"/>
      <c r="C32" s="68"/>
      <c r="D32" s="66"/>
      <c r="E32" s="68"/>
      <c r="F32" s="68"/>
      <c r="G32" s="68"/>
      <c r="H32" s="61"/>
      <c r="I32" s="57"/>
      <c r="J32" s="68"/>
      <c r="K32" s="30"/>
      <c r="L32" s="57"/>
      <c r="M32" s="68"/>
      <c r="N32" s="68"/>
      <c r="O32" s="57"/>
      <c r="P32" s="57"/>
      <c r="Q32" s="82"/>
    </row>
    <row r="33" spans="1:21" ht="13.5" thickBot="1">
      <c r="A33" s="15" t="s">
        <v>44</v>
      </c>
      <c r="B33" s="46">
        <f>SUM(B34:B38)</f>
        <v>726596.8</v>
      </c>
      <c r="C33" s="46">
        <f>SUM(C34:C38)</f>
        <v>704794.4999999999</v>
      </c>
      <c r="D33" s="46">
        <f aca="true" t="shared" si="11" ref="D33:D38">C33/S$28*100</f>
        <v>447171.21393917257</v>
      </c>
      <c r="E33" s="46">
        <f>SUM(E34:E38)</f>
        <v>0</v>
      </c>
      <c r="F33" s="46">
        <f>SUM(F34:F38)</f>
        <v>726596.8</v>
      </c>
      <c r="G33" s="46">
        <f>SUM(G34:G38)</f>
        <v>774099.3999999999</v>
      </c>
      <c r="H33" s="16">
        <f aca="true" t="shared" si="12" ref="H33:H38">G33/T$28*100</f>
        <v>472403.5785773568</v>
      </c>
      <c r="I33" s="16">
        <f t="shared" si="2"/>
        <v>47502.59999999986</v>
      </c>
      <c r="J33" s="46"/>
      <c r="K33" s="17">
        <f t="shared" si="3"/>
        <v>0.05642663000578696</v>
      </c>
      <c r="L33" s="16">
        <f aca="true" t="shared" si="13" ref="L33:L38">(G33/$B33)*100</f>
        <v>106.53768362315934</v>
      </c>
      <c r="M33" s="16"/>
      <c r="N33" s="16">
        <f aca="true" t="shared" si="14" ref="N33:N38">(C33/$C$9)*100</f>
        <v>31.13596441354149</v>
      </c>
      <c r="O33" s="16">
        <f t="shared" si="6"/>
        <v>32.460361975283824</v>
      </c>
      <c r="P33" s="16">
        <f t="shared" si="7"/>
        <v>31.14287813200197</v>
      </c>
      <c r="Q33" s="82"/>
      <c r="R33" s="38"/>
      <c r="S33" s="38"/>
      <c r="T33" s="39"/>
      <c r="U33" s="39"/>
    </row>
    <row r="34" spans="1:21" ht="13.5" thickBot="1">
      <c r="A34" s="2" t="s">
        <v>22</v>
      </c>
      <c r="B34" s="78">
        <v>338279.6</v>
      </c>
      <c r="C34" s="21">
        <v>317655</v>
      </c>
      <c r="D34" s="66">
        <f t="shared" si="11"/>
        <v>201542.67941059114</v>
      </c>
      <c r="E34" s="21"/>
      <c r="F34" s="23">
        <v>338279.6</v>
      </c>
      <c r="G34" s="23">
        <v>374509.8</v>
      </c>
      <c r="H34" s="57">
        <f t="shared" si="12"/>
        <v>228549.16272030465</v>
      </c>
      <c r="I34" s="57">
        <f t="shared" si="2"/>
        <v>36230.20000000001</v>
      </c>
      <c r="J34" s="21"/>
      <c r="K34" s="30">
        <f t="shared" si="3"/>
        <v>0.13399883036532811</v>
      </c>
      <c r="L34" s="57">
        <f t="shared" si="13"/>
        <v>110.71013445682212</v>
      </c>
      <c r="M34" s="21"/>
      <c r="N34" s="21">
        <f t="shared" si="14"/>
        <v>14.03316112112612</v>
      </c>
      <c r="O34" s="57">
        <f t="shared" si="6"/>
        <v>15.112478151368435</v>
      </c>
      <c r="P34" s="57">
        <f t="shared" si="7"/>
        <v>15.066944969393381</v>
      </c>
      <c r="Q34" s="82"/>
      <c r="R34" s="40"/>
      <c r="S34" s="41"/>
      <c r="T34" s="41"/>
      <c r="U34" s="41"/>
    </row>
    <row r="35" spans="1:21" ht="13.5" thickBot="1">
      <c r="A35" s="2" t="s">
        <v>23</v>
      </c>
      <c r="B35" s="78">
        <v>216261.2</v>
      </c>
      <c r="C35" s="21">
        <v>208069.6</v>
      </c>
      <c r="D35" s="66">
        <f t="shared" si="11"/>
        <v>132013.99218614516</v>
      </c>
      <c r="E35" s="21"/>
      <c r="F35" s="23">
        <v>216261.2</v>
      </c>
      <c r="G35" s="23">
        <v>221618.4</v>
      </c>
      <c r="H35" s="57">
        <f t="shared" si="12"/>
        <v>135245.3253917883</v>
      </c>
      <c r="I35" s="57">
        <f t="shared" si="2"/>
        <v>5357.1999999999825</v>
      </c>
      <c r="J35" s="21"/>
      <c r="K35" s="30">
        <f t="shared" si="3"/>
        <v>0.024477202394476594</v>
      </c>
      <c r="L35" s="57">
        <f t="shared" si="13"/>
        <v>102.4771896206994</v>
      </c>
      <c r="M35" s="21"/>
      <c r="N35" s="21">
        <f t="shared" si="14"/>
        <v>9.19196682315173</v>
      </c>
      <c r="O35" s="57">
        <f t="shared" si="6"/>
        <v>9.66136491821771</v>
      </c>
      <c r="P35" s="57">
        <f t="shared" si="7"/>
        <v>8.915954234054784</v>
      </c>
      <c r="Q35" s="82"/>
      <c r="R35" s="40"/>
      <c r="S35" s="43"/>
      <c r="T35" s="43"/>
      <c r="U35" s="43"/>
    </row>
    <row r="36" spans="1:21" ht="13.5" thickBot="1">
      <c r="A36" s="2" t="s">
        <v>24</v>
      </c>
      <c r="B36" s="78">
        <v>-3195.2</v>
      </c>
      <c r="C36" s="21">
        <v>583.5</v>
      </c>
      <c r="D36" s="66">
        <f t="shared" si="11"/>
        <v>370.213449925485</v>
      </c>
      <c r="E36" s="21"/>
      <c r="F36" s="23">
        <v>-3195.2</v>
      </c>
      <c r="G36" s="23">
        <v>-3260.5</v>
      </c>
      <c r="H36" s="57">
        <f t="shared" si="12"/>
        <v>-1989.7598008104283</v>
      </c>
      <c r="I36" s="57">
        <f t="shared" si="2"/>
        <v>-65.30000000000018</v>
      </c>
      <c r="J36" s="21"/>
      <c r="K36" s="30">
        <f t="shared" si="3"/>
        <v>-6.374628612793292</v>
      </c>
      <c r="L36" s="57">
        <f t="shared" si="13"/>
        <v>102.0436905358037</v>
      </c>
      <c r="M36" s="21"/>
      <c r="N36" s="21">
        <f t="shared" si="14"/>
        <v>0.025777492922123342</v>
      </c>
      <c r="O36" s="57">
        <f t="shared" si="6"/>
        <v>-0.1427440205949529</v>
      </c>
      <c r="P36" s="57">
        <f t="shared" si="7"/>
        <v>-0.13117353423784134</v>
      </c>
      <c r="Q36" s="82"/>
      <c r="R36" s="40"/>
      <c r="S36" s="41"/>
      <c r="T36" s="41"/>
      <c r="U36" s="41"/>
    </row>
    <row r="37" spans="1:23" ht="13.5" thickBot="1">
      <c r="A37" s="2" t="s">
        <v>25</v>
      </c>
      <c r="B37" s="78">
        <f>13039.2+136933</f>
        <v>149972.2</v>
      </c>
      <c r="C37" s="21">
        <f>10288.3+133682.4</f>
        <v>143970.69999999998</v>
      </c>
      <c r="D37" s="66">
        <f t="shared" si="11"/>
        <v>91345.14059158014</v>
      </c>
      <c r="E37" s="21"/>
      <c r="F37" s="23">
        <v>149972.2</v>
      </c>
      <c r="G37" s="23">
        <v>155231.6</v>
      </c>
      <c r="H37" s="57">
        <f t="shared" si="12"/>
        <v>94731.97285553874</v>
      </c>
      <c r="I37" s="57">
        <f t="shared" si="2"/>
        <v>5259.399999999994</v>
      </c>
      <c r="J37" s="21"/>
      <c r="K37" s="30">
        <f t="shared" si="3"/>
        <v>0.03707731185287355</v>
      </c>
      <c r="L37" s="57">
        <f t="shared" si="13"/>
        <v>103.50691661521267</v>
      </c>
      <c r="M37" s="21"/>
      <c r="N37" s="21">
        <f t="shared" si="14"/>
        <v>6.3602462729102704</v>
      </c>
      <c r="O37" s="57">
        <f t="shared" si="6"/>
        <v>6.699935780380069</v>
      </c>
      <c r="P37" s="57">
        <f t="shared" si="7"/>
        <v>6.245139579020057</v>
      </c>
      <c r="Q37" s="82"/>
      <c r="R37" s="40"/>
      <c r="S37" s="43"/>
      <c r="T37" s="43"/>
      <c r="U37" s="43"/>
      <c r="W37" s="31"/>
    </row>
    <row r="38" spans="1:21" ht="13.5" thickBot="1">
      <c r="A38" s="2" t="s">
        <v>26</v>
      </c>
      <c r="B38" s="78">
        <v>25279</v>
      </c>
      <c r="C38" s="21">
        <v>34515.7</v>
      </c>
      <c r="D38" s="66">
        <f t="shared" si="11"/>
        <v>21899.1883009307</v>
      </c>
      <c r="E38" s="21"/>
      <c r="F38" s="23">
        <v>25279</v>
      </c>
      <c r="G38" s="23">
        <v>26000.1</v>
      </c>
      <c r="H38" s="57">
        <f t="shared" si="12"/>
        <v>15866.877410535566</v>
      </c>
      <c r="I38" s="57">
        <f t="shared" si="2"/>
        <v>721.0999999999985</v>
      </c>
      <c r="J38" s="21"/>
      <c r="K38" s="30">
        <f t="shared" si="3"/>
        <v>-0.27545819541351513</v>
      </c>
      <c r="L38" s="57">
        <f t="shared" si="13"/>
        <v>102.85256537046558</v>
      </c>
      <c r="M38" s="21"/>
      <c r="N38" s="21">
        <f t="shared" si="14"/>
        <v>1.5248127034312469</v>
      </c>
      <c r="O38" s="57">
        <f t="shared" si="6"/>
        <v>1.129327145912561</v>
      </c>
      <c r="P38" s="57">
        <f t="shared" si="7"/>
        <v>1.0460128837715992</v>
      </c>
      <c r="Q38" s="82"/>
      <c r="R38" s="40"/>
      <c r="S38" s="41"/>
      <c r="T38" s="41"/>
      <c r="U38" s="41"/>
    </row>
    <row r="39" spans="1:21" ht="6" customHeight="1" thickBot="1">
      <c r="A39" s="12"/>
      <c r="B39" s="12"/>
      <c r="C39" s="12"/>
      <c r="D39" s="12"/>
      <c r="E39" s="12"/>
      <c r="F39" s="12"/>
      <c r="G39" s="12"/>
      <c r="H39" s="12"/>
      <c r="I39" s="12"/>
      <c r="J39" s="12"/>
      <c r="K39" s="77"/>
      <c r="L39" s="81"/>
      <c r="M39" s="12"/>
      <c r="N39" s="12"/>
      <c r="O39" s="12"/>
      <c r="P39" s="83"/>
      <c r="R39" s="40"/>
      <c r="S39" s="43"/>
      <c r="T39" s="43"/>
      <c r="U39" s="43"/>
    </row>
    <row r="40" spans="1:21" ht="11.25" customHeight="1" thickBot="1">
      <c r="A40" s="94" t="s">
        <v>64</v>
      </c>
      <c r="B40" s="94"/>
      <c r="C40" s="94"/>
      <c r="D40" s="94"/>
      <c r="E40" s="94"/>
      <c r="F40" s="94"/>
      <c r="G40" s="94"/>
      <c r="H40" s="94"/>
      <c r="I40" s="94"/>
      <c r="J40" s="94"/>
      <c r="K40" s="94"/>
      <c r="L40" s="94"/>
      <c r="M40" s="94"/>
      <c r="N40" s="94"/>
      <c r="O40" s="94"/>
      <c r="P40" s="94"/>
      <c r="R40" s="40"/>
      <c r="S40" s="43"/>
      <c r="T40" s="43"/>
      <c r="U40" s="43"/>
    </row>
    <row r="41" spans="1:21" ht="13.5" customHeight="1" thickBot="1">
      <c r="A41" s="95"/>
      <c r="B41" s="95"/>
      <c r="C41" s="95"/>
      <c r="D41" s="95"/>
      <c r="E41" s="95"/>
      <c r="F41" s="95"/>
      <c r="G41" s="95"/>
      <c r="H41" s="95"/>
      <c r="I41" s="95"/>
      <c r="J41" s="95"/>
      <c r="K41" s="95"/>
      <c r="L41" s="95"/>
      <c r="M41" s="95"/>
      <c r="N41" s="95"/>
      <c r="O41" s="95"/>
      <c r="P41" s="95"/>
      <c r="R41" s="40"/>
      <c r="S41" s="43"/>
      <c r="T41" s="43"/>
      <c r="U41" s="43"/>
    </row>
    <row r="42" spans="1:21" ht="12" customHeight="1" thickBot="1">
      <c r="A42" s="24" t="s">
        <v>62</v>
      </c>
      <c r="B42" s="35"/>
      <c r="C42" s="35"/>
      <c r="D42" s="35"/>
      <c r="E42" s="35"/>
      <c r="F42" s="35"/>
      <c r="G42" s="35"/>
      <c r="H42" s="35"/>
      <c r="I42" s="35"/>
      <c r="J42" s="35"/>
      <c r="K42" s="85"/>
      <c r="L42" s="86"/>
      <c r="M42" s="35"/>
      <c r="N42" s="35"/>
      <c r="O42" s="35"/>
      <c r="P42" s="87"/>
      <c r="R42" s="40"/>
      <c r="S42" s="43"/>
      <c r="T42" s="43"/>
      <c r="U42" s="43"/>
    </row>
    <row r="43" spans="1:21" ht="12" customHeight="1" thickBot="1">
      <c r="A43" s="37" t="s">
        <v>35</v>
      </c>
      <c r="B43" s="35"/>
      <c r="C43" s="35"/>
      <c r="D43" s="35"/>
      <c r="E43" s="35"/>
      <c r="F43" s="35"/>
      <c r="G43" s="35"/>
      <c r="H43" s="35"/>
      <c r="I43" s="35"/>
      <c r="J43" s="35"/>
      <c r="K43" s="36"/>
      <c r="L43" s="35"/>
      <c r="M43" s="35"/>
      <c r="N43" s="35"/>
      <c r="O43" s="35"/>
      <c r="P43" s="35"/>
      <c r="R43" s="40"/>
      <c r="S43" s="41"/>
      <c r="T43" s="41"/>
      <c r="U43" s="41"/>
    </row>
    <row r="44" spans="1:21" ht="13.5" thickBot="1">
      <c r="A44" s="24" t="s">
        <v>36</v>
      </c>
      <c r="B44" s="2"/>
      <c r="C44" s="84"/>
      <c r="D44" s="63"/>
      <c r="E44" s="63"/>
      <c r="F44" s="2"/>
      <c r="G44" s="49"/>
      <c r="H44" s="2"/>
      <c r="I44" s="49"/>
      <c r="J44" s="2"/>
      <c r="K44" s="27"/>
      <c r="L44" s="2"/>
      <c r="M44" s="2"/>
      <c r="N44" s="2"/>
      <c r="O44" s="2"/>
      <c r="P44" s="80"/>
      <c r="R44" s="40"/>
      <c r="S44" s="43"/>
      <c r="T44" s="43"/>
      <c r="U44" s="44"/>
    </row>
    <row r="45" spans="1:21" ht="13.5" thickBot="1">
      <c r="A45" s="24" t="s">
        <v>37</v>
      </c>
      <c r="B45" s="2"/>
      <c r="C45" s="2"/>
      <c r="D45" s="2"/>
      <c r="E45" s="2"/>
      <c r="F45" s="2"/>
      <c r="G45" s="2"/>
      <c r="H45" s="49"/>
      <c r="I45" s="2"/>
      <c r="J45" s="2"/>
      <c r="K45" s="27"/>
      <c r="L45" s="2"/>
      <c r="M45" s="2"/>
      <c r="N45" s="2"/>
      <c r="O45" s="2"/>
      <c r="P45" s="49"/>
      <c r="R45" s="40"/>
      <c r="S45" s="41"/>
      <c r="T45" s="41"/>
      <c r="U45" s="42"/>
    </row>
    <row r="46" spans="1:21" ht="13.5" thickBot="1">
      <c r="A46" s="24" t="s">
        <v>46</v>
      </c>
      <c r="B46" s="2"/>
      <c r="C46" s="2"/>
      <c r="D46" s="2"/>
      <c r="E46" s="2"/>
      <c r="F46" s="2"/>
      <c r="G46" s="2"/>
      <c r="H46" s="49"/>
      <c r="I46" s="49"/>
      <c r="J46" s="2"/>
      <c r="K46" s="27"/>
      <c r="L46" s="49"/>
      <c r="M46" s="2"/>
      <c r="N46" s="2"/>
      <c r="O46" s="49"/>
      <c r="P46" s="2"/>
      <c r="R46" s="40"/>
      <c r="S46" s="41"/>
      <c r="T46" s="41"/>
      <c r="U46" s="45"/>
    </row>
    <row r="47" spans="1:20" ht="13.5" thickBot="1">
      <c r="A47" s="24" t="s">
        <v>45</v>
      </c>
      <c r="B47" s="2"/>
      <c r="C47" s="2"/>
      <c r="D47" s="2"/>
      <c r="E47" s="2"/>
      <c r="F47" s="2"/>
      <c r="G47" s="2"/>
      <c r="H47" s="2"/>
      <c r="I47" s="49"/>
      <c r="J47" s="2"/>
      <c r="K47" s="27"/>
      <c r="L47" s="2"/>
      <c r="M47" s="2"/>
      <c r="N47" s="2"/>
      <c r="O47" s="2"/>
      <c r="P47" s="49"/>
      <c r="R47" s="40"/>
      <c r="S47" s="43"/>
      <c r="T47" s="43"/>
    </row>
    <row r="48" spans="1:16" ht="12" customHeight="1">
      <c r="A48" s="93" t="s">
        <v>31</v>
      </c>
      <c r="B48" s="93"/>
      <c r="C48" s="93"/>
      <c r="D48" s="93"/>
      <c r="E48" s="93"/>
      <c r="F48" s="93"/>
      <c r="G48" s="93"/>
      <c r="H48" s="93"/>
      <c r="I48" s="93"/>
      <c r="J48" s="93"/>
      <c r="K48" s="93"/>
      <c r="L48" s="93"/>
      <c r="M48" s="93"/>
      <c r="N48" s="93"/>
      <c r="O48" s="93"/>
      <c r="P48" s="93"/>
    </row>
    <row r="49" spans="1:16" ht="12.75">
      <c r="A49" s="24" t="s">
        <v>74</v>
      </c>
      <c r="B49" s="2"/>
      <c r="C49" s="2"/>
      <c r="D49" s="2"/>
      <c r="E49" s="2"/>
      <c r="F49" s="2"/>
      <c r="G49" s="2"/>
      <c r="H49" s="2"/>
      <c r="I49" s="2"/>
      <c r="J49" s="2"/>
      <c r="K49" s="27"/>
      <c r="L49" s="2"/>
      <c r="M49" s="2"/>
      <c r="N49" s="2"/>
      <c r="O49" s="2"/>
      <c r="P49" s="2"/>
    </row>
    <row r="50" ht="12.75">
      <c r="C50" s="31"/>
    </row>
    <row r="51" spans="2:3" ht="12.75">
      <c r="B51" s="21"/>
      <c r="C51" s="23"/>
    </row>
    <row r="52" spans="2:7" ht="12.75">
      <c r="B52" s="21"/>
      <c r="C52" s="23"/>
      <c r="G52" s="31"/>
    </row>
    <row r="53" spans="2:7" ht="12.75">
      <c r="B53" s="31"/>
      <c r="C53" s="31"/>
      <c r="F53" s="31"/>
      <c r="G53" s="31"/>
    </row>
    <row r="55" spans="3:6" ht="12.75">
      <c r="C55" s="31"/>
      <c r="F55" s="31"/>
    </row>
    <row r="56" ht="12.75">
      <c r="A56" s="51"/>
    </row>
    <row r="59" ht="12.75">
      <c r="A59" s="90"/>
    </row>
    <row r="60" spans="1:2" ht="12.75">
      <c r="A60" s="71"/>
      <c r="B60" s="31"/>
    </row>
    <row r="61" spans="1:2" ht="12.75">
      <c r="A61" s="90"/>
      <c r="B61" s="31"/>
    </row>
    <row r="62" ht="12.75">
      <c r="A62" s="90"/>
    </row>
    <row r="63" ht="12.75">
      <c r="A63" s="51"/>
    </row>
    <row r="64" spans="1:6" ht="12.75">
      <c r="A64" s="71"/>
      <c r="F64" s="55"/>
    </row>
    <row r="65" spans="1:7" ht="12.75">
      <c r="A65" s="71"/>
      <c r="G65" s="55"/>
    </row>
    <row r="66" ht="12.75">
      <c r="A66" s="54"/>
    </row>
    <row r="67" ht="12.75">
      <c r="A67" s="71"/>
    </row>
    <row r="68" ht="12.75">
      <c r="A68" s="54"/>
    </row>
    <row r="69" ht="12.75">
      <c r="A69" s="54"/>
    </row>
    <row r="70" ht="12.75">
      <c r="A70" s="54"/>
    </row>
    <row r="71" ht="12.75">
      <c r="A71" s="54"/>
    </row>
    <row r="72" ht="12.75">
      <c r="A72" s="54"/>
    </row>
    <row r="73" ht="12.75">
      <c r="A73" s="71"/>
    </row>
    <row r="74" ht="12.75">
      <c r="A74" s="71"/>
    </row>
    <row r="75" ht="12.75">
      <c r="A75" s="71"/>
    </row>
  </sheetData>
  <mergeCells count="13">
    <mergeCell ref="L4:L6"/>
    <mergeCell ref="K4:K7"/>
    <mergeCell ref="S13:T13"/>
    <mergeCell ref="A48:P48"/>
    <mergeCell ref="A40:P41"/>
    <mergeCell ref="A1:P1"/>
    <mergeCell ref="A2:P2"/>
    <mergeCell ref="A4:A5"/>
    <mergeCell ref="C4:I4"/>
    <mergeCell ref="N4:P4"/>
    <mergeCell ref="F5:I5"/>
    <mergeCell ref="O5:P5"/>
    <mergeCell ref="B4:B6"/>
  </mergeCells>
  <printOptions horizontalCentered="1"/>
  <pageMargins left="0.7874015748031497" right="0.7874015748031497" top="1.1811023622047245" bottom="0.7874015748031497" header="0" footer="0"/>
  <pageSetup fitToHeight="1" fitToWidth="1" horizontalDpi="600" verticalDpi="600" orientation="portrait"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 CAMARA DE DIPUTADOS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rreyes</dc:creator>
  <cp:keywords/>
  <dc:description/>
  <cp:lastModifiedBy>Rosy Reyes Félix</cp:lastModifiedBy>
  <cp:lastPrinted>2008-02-07T19:27:41Z</cp:lastPrinted>
  <dcterms:created xsi:type="dcterms:W3CDTF">2003-06-17T15:52:18Z</dcterms:created>
  <dcterms:modified xsi:type="dcterms:W3CDTF">2008-02-08T00:01:31Z</dcterms:modified>
  <cp:category/>
  <cp:version/>
  <cp:contentType/>
  <cp:contentStatus/>
</cp:coreProperties>
</file>