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istrito_Federal" sheetId="1" r:id="rId1"/>
  </sheets>
  <externalReferences>
    <externalReference r:id="rId4"/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<sst xmlns="http://schemas.openxmlformats.org/spreadsheetml/2006/main" count="194" uniqueCount="50">
  <si>
    <t>(Miles de Pesos)</t>
  </si>
  <si>
    <t>Concepto/Año</t>
  </si>
  <si>
    <t>(Estructura porcentual)</t>
  </si>
  <si>
    <t>(Variación porcentual real anual)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</si>
  <si>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</si>
  <si>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</si>
  <si>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</si>
  <si>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</si>
  <si>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</si>
  <si>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</si>
  <si>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</si>
  <si>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</si>
  <si>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</si>
  <si>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</si>
  <si>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</si>
  <si>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Participaciones Federales</t>
  </si>
  <si>
    <t>Obras Públicas</t>
  </si>
  <si>
    <t>Transferencias</t>
  </si>
  <si>
    <t>Ingresos Totales</t>
  </si>
  <si>
    <t>Gastos Totales</t>
  </si>
  <si>
    <t>Erogaciones especiales</t>
  </si>
  <si>
    <t>(Porcentajes del PIB del Distrito Federal)</t>
  </si>
  <si>
    <t>Inversión Financiera</t>
  </si>
  <si>
    <t>Otros Egresos</t>
  </si>
  <si>
    <t>Inversion Financiera</t>
  </si>
  <si>
    <t>Transferencias (Aportaciones Federales)</t>
  </si>
  <si>
    <t xml:space="preserve">Servicios Personales </t>
  </si>
  <si>
    <t>Materiales y Suministros</t>
  </si>
  <si>
    <t>Servicios Generales</t>
  </si>
  <si>
    <t>Administrativos1/</t>
  </si>
  <si>
    <t>Obras Públicas y Acciones Sociales</t>
  </si>
  <si>
    <t>Subsidios, Transferencias y Ayudas</t>
  </si>
  <si>
    <t>Recursos Federales y Est. a municipios</t>
  </si>
  <si>
    <t>Adquisición de bienes muebles e  inmuebles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</si>
  <si>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</si>
  <si>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Deuda Pública (financiamiento)</t>
  </si>
  <si>
    <t xml:space="preserve"> </t>
  </si>
  <si>
    <t>(Miles de pesos constantes, base 2003 = 100)*</t>
  </si>
  <si>
    <t>Distrito Federal: Situación de las Finanzas Públicas, 1980-2007</t>
  </si>
  <si>
    <t>Distrito Federal: Ingresos y Gastos como porcentaje del PIB, 1980-2007</t>
  </si>
  <si>
    <t>Fuente: Elaborado por el Centro de Estudios de las Finanzas Públicas de la Cámara de Diputados con base en "Estadísticas de Finanzas Públicas Estatales y Municipales de México 1980 - 2007", INEGI.</t>
  </si>
  <si>
    <t>Nota : La suma de las cifras parciales puede no coincidir con el total debido al redondeo.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</si>
  <si>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</si>
  <si>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n.s: No significativo. El porcentaje excede 500 por ciento.</t>
  </si>
  <si>
    <t>n.s</t>
  </si>
  <si>
    <t>Indice de precios Implícito IPI 2003=100</t>
  </si>
  <si>
    <t>Nota 1: Para efectos de consolidación de las cifras, en  el rubro de Deuda Pública de los Ingresos Totales, se incluyen 7,487; 62,243 y  53,936 miles de pesos en 1981, 1982 y 1985, respectivamente, que corresponden a deficit presupuestal registrado ese año. Asimismo se incluyen como disponibilidades en el rubro de Gasto Público 462 y 351,264 miles de pesos en el año de 1980 y 1988 respectivamente, derivados de Superavit Presupuestal.</t>
  </si>
  <si>
    <t>Nota 2: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</si>
  <si>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3: La suma de las cifras parciales puede no coincidir con el total debido al redondeo.</t>
  </si>
  <si>
    <t>PIB Distrito Federal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</si>
</sst>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###\ ###\ ###\ ##0"/>
    <numFmt numFmtId="174" formatCode="###\ ###\ ###\ ###0"/>
    <numFmt numFmtId="175" formatCode="_-* #,##0.0_-;\-* #,##0.0_-;_-* &quot;-&quot;?_-;_-@_-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9" fontId="8" fillId="2" borderId="0" xfId="0" applyNumberFormat="1" applyFont="1" applyFill="1" applyBorder="1" applyAlignment="1">
      <alignment vertical="center"/>
    </xf>
    <xf numFmtId="169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3" fontId="6" fillId="2" borderId="0" xfId="0" applyNumberFormat="1" applyFont="1" applyFill="1" applyBorder="1" applyAlignment="1">
      <alignment horizontal="left" vertical="center" indent="2"/>
    </xf>
    <xf numFmtId="169" fontId="6" fillId="2" borderId="0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horizontal="right"/>
    </xf>
    <xf numFmtId="169" fontId="6" fillId="2" borderId="0" xfId="0" applyNumberFormat="1" applyFont="1" applyFill="1" applyAlignment="1">
      <alignment/>
    </xf>
    <xf numFmtId="169" fontId="6" fillId="2" borderId="0" xfId="0" applyNumberFormat="1" applyFont="1" applyFill="1" applyBorder="1" applyAlignment="1">
      <alignment vertical="center"/>
    </xf>
    <xf numFmtId="169" fontId="8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4"/>
    </xf>
    <xf numFmtId="169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left" vertical="center" wrapText="1" indent="4"/>
    </xf>
    <xf numFmtId="0" fontId="6" fillId="2" borderId="3" xfId="0" applyFont="1" applyFill="1" applyBorder="1" applyAlignment="1">
      <alignment horizontal="left" vertical="center"/>
    </xf>
    <xf numFmtId="169" fontId="6" fillId="2" borderId="3" xfId="0" applyNumberFormat="1" applyFont="1" applyFill="1" applyBorder="1" applyAlignment="1">
      <alignment/>
    </xf>
    <xf numFmtId="169" fontId="6" fillId="2" borderId="3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justify" vertical="center"/>
    </xf>
    <xf numFmtId="3" fontId="9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168" fontId="8" fillId="2" borderId="0" xfId="21" applyNumberFormat="1" applyFont="1" applyFill="1" applyBorder="1" applyAlignment="1">
      <alignment vertical="center"/>
    </xf>
    <xf numFmtId="168" fontId="6" fillId="2" borderId="0" xfId="21" applyNumberFormat="1" applyFont="1" applyFill="1" applyBorder="1" applyAlignment="1">
      <alignment vertical="center"/>
    </xf>
    <xf numFmtId="168" fontId="6" fillId="2" borderId="0" xfId="0" applyNumberFormat="1" applyFont="1" applyFill="1" applyBorder="1" applyAlignment="1">
      <alignment vertical="center"/>
    </xf>
    <xf numFmtId="168" fontId="6" fillId="2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168" fontId="6" fillId="2" borderId="3" xfId="0" applyNumberFormat="1" applyFont="1" applyFill="1" applyBorder="1" applyAlignment="1">
      <alignment vertical="center"/>
    </xf>
    <xf numFmtId="168" fontId="6" fillId="2" borderId="3" xfId="21" applyNumberFormat="1" applyFont="1" applyFill="1" applyBorder="1" applyAlignment="1">
      <alignment vertical="center"/>
    </xf>
    <xf numFmtId="170" fontId="6" fillId="2" borderId="0" xfId="21" applyNumberFormat="1" applyFont="1" applyFill="1" applyBorder="1" applyAlignment="1">
      <alignment vertical="center"/>
    </xf>
    <xf numFmtId="4" fontId="6" fillId="2" borderId="0" xfId="0" applyNumberFormat="1" applyFont="1" applyFill="1" applyAlignment="1">
      <alignment/>
    </xf>
    <xf numFmtId="0" fontId="9" fillId="2" borderId="0" xfId="0" applyFont="1" applyFill="1" applyBorder="1" applyAlignment="1">
      <alignment vertical="center"/>
    </xf>
    <xf numFmtId="170" fontId="8" fillId="2" borderId="0" xfId="21" applyNumberFormat="1" applyFont="1" applyFill="1" applyBorder="1" applyAlignment="1">
      <alignment vertical="center"/>
    </xf>
    <xf numFmtId="168" fontId="6" fillId="2" borderId="0" xfId="21" applyNumberFormat="1" applyFont="1" applyFill="1" applyBorder="1" applyAlignment="1">
      <alignment horizontal="right" vertical="center"/>
    </xf>
    <xf numFmtId="2" fontId="6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right" vertical="center"/>
    </xf>
    <xf numFmtId="3" fontId="6" fillId="2" borderId="0" xfId="17" applyNumberFormat="1" applyFont="1" applyFill="1" applyAlignment="1">
      <alignment horizontal="right" vertical="center"/>
    </xf>
    <xf numFmtId="3" fontId="6" fillId="2" borderId="0" xfId="17" applyNumberFormat="1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169" fontId="6" fillId="2" borderId="4" xfId="0" applyNumberFormat="1" applyFont="1" applyFill="1" applyBorder="1" applyAlignment="1">
      <alignment/>
    </xf>
    <xf numFmtId="169" fontId="6" fillId="2" borderId="4" xfId="0" applyNumberFormat="1" applyFont="1" applyFill="1" applyBorder="1" applyAlignment="1">
      <alignment/>
    </xf>
    <xf numFmtId="169" fontId="6" fillId="2" borderId="4" xfId="0" applyNumberFormat="1" applyFont="1" applyFill="1" applyBorder="1" applyAlignment="1">
      <alignment horizontal="right"/>
    </xf>
    <xf numFmtId="169" fontId="6" fillId="2" borderId="5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justify" vertical="center"/>
    </xf>
    <xf numFmtId="0" fontId="6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Público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corrientes)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838132"/>
        <c:axId val="45107733"/>
      </c:line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7733"/>
        <c:crosses val="autoZero"/>
        <c:auto val="1"/>
        <c:lblOffset val="100"/>
        <c:noMultiLvlLbl val="0"/>
      </c:catAx>
      <c:valAx>
        <c:axId val="45107733"/>
        <c:scaling>
          <c:orientation val="minMax"/>
        </c:scaling>
        <c:axPos val="l"/>
        <c:delete val="0"/>
        <c:numFmt formatCode="_(* #,##0_);_(* \(#,##0\);_(* &quot;-&quot;??_);_(@_)" sourceLinked="0"/>
        <c:majorTickMark val="out"/>
        <c:minorTickMark val="none"/>
        <c:tickLblPos val="nextTo"/>
        <c:crossAx val="34838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5124880"/>
        <c:axId val="46123921"/>
      </c:bar3DChart>
      <c:cat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123921"/>
        <c:crosses val="autoZero"/>
        <c:auto val="1"/>
        <c:lblOffset val="100"/>
        <c:noMultiLvlLbl val="0"/>
      </c:catAx>
      <c:valAx>
        <c:axId val="46123921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5124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12462106"/>
        <c:axId val="45050091"/>
      </c:bar3D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050091"/>
        <c:crosses val="autoZero"/>
        <c:auto val="1"/>
        <c:lblOffset val="100"/>
        <c:noMultiLvlLbl val="0"/>
      </c:catAx>
      <c:valAx>
        <c:axId val="45050091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12462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70"/>
        <c:shape val="box"/>
        <c:axId val="3316414"/>
        <c:axId val="29847727"/>
      </c:bar3D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847727"/>
        <c:crosses val="autoZero"/>
        <c:auto val="1"/>
        <c:lblOffset val="100"/>
        <c:noMultiLvlLbl val="0"/>
      </c:catAx>
      <c:valAx>
        <c:axId val="2984772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3164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94088"/>
        <c:axId val="1746793"/>
      </c:line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793"/>
        <c:crosses val="autoZero"/>
        <c:auto val="1"/>
        <c:lblOffset val="100"/>
        <c:noMultiLvlLbl val="0"/>
      </c:catAx>
      <c:valAx>
        <c:axId val="1746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5721138"/>
        <c:axId val="7272515"/>
      </c:line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72515"/>
        <c:crosses val="autoZero"/>
        <c:auto val="1"/>
        <c:lblOffset val="100"/>
        <c:noMultiLvlLbl val="0"/>
      </c:catAx>
      <c:valAx>
        <c:axId val="727251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57211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65452636"/>
        <c:axId val="52202813"/>
      </c:bar3DChart>
      <c:catAx>
        <c:axId val="6545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202813"/>
        <c:crosses val="autoZero"/>
        <c:auto val="1"/>
        <c:lblOffset val="100"/>
        <c:noMultiLvlLbl val="0"/>
      </c:catAx>
      <c:valAx>
        <c:axId val="52202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52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'[1]d.f.'!#REF!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'[1]d.f.'!#REF!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'[1]d.f.'!#REF!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63270"/>
        <c:axId val="569431"/>
      </c:bar3DChart>
      <c:catAx>
        <c:axId val="6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431"/>
        <c:crosses val="autoZero"/>
        <c:auto val="1"/>
        <c:lblOffset val="100"/>
        <c:noMultiLvlLbl val="0"/>
      </c:catAx>
      <c:valAx>
        <c:axId val="56943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3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0.97725</cdr:y>
    </cdr:from>
    <cdr:to>
      <cdr:x>0</cdr:x>
      <cdr:y>-536869.93475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0.7485</cdr:y>
    </cdr:from>
    <cdr:to>
      <cdr:x>0</cdr:x>
      <cdr:y>-536870.1635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0.30875</cdr:x>
      <cdr:y>0.2425</cdr:y>
    </cdr:from>
    <cdr:to>
      <cdr:x>0.366</cdr:x>
      <cdr:y>0.32925</cdr:y>
    </cdr:to>
    <cdr:sp>
      <cdr:nvSpPr>
        <cdr:cNvPr id="2" name="Line 2"/>
        <cdr:cNvSpPr>
          <a:spLocks/>
        </cdr:cNvSpPr>
      </cdr:nvSpPr>
      <cdr:spPr>
        <a:xfrm flipH="1" flipV="1">
          <a:off x="5248275" y="0"/>
          <a:ext cx="97155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0.2425</cdr:y>
    </cdr:from>
    <cdr:to>
      <cdr:x>0.23025</cdr:x>
      <cdr:y>0.28275</cdr:y>
    </cdr:to>
    <cdr:sp>
      <cdr:nvSpPr>
        <cdr:cNvPr id="3" name="Line 3"/>
        <cdr:cNvSpPr>
          <a:spLocks/>
        </cdr:cNvSpPr>
      </cdr:nvSpPr>
      <cdr:spPr>
        <a:xfrm flipV="1">
          <a:off x="2867025" y="0"/>
          <a:ext cx="103822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0.97575</cdr:y>
    </cdr:from>
    <cdr:to>
      <cdr:x>0</cdr:x>
      <cdr:y>-536869.93625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0.96775</cdr:y>
    </cdr:from>
    <cdr:to>
      <cdr:x>0</cdr:x>
      <cdr:y>-536869.94425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0.97525</cdr:y>
    </cdr:from>
    <cdr:to>
      <cdr:x>0</cdr:x>
      <cdr:y>-536869.93675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0.96525</cdr:y>
    </cdr:from>
    <cdr:to>
      <cdr:x>0</cdr:x>
      <cdr:y>-536869.94675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20</xdr:row>
      <xdr:rowOff>0</xdr:rowOff>
    </xdr:from>
    <xdr:to>
      <xdr:col>22</xdr:col>
      <xdr:colOff>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3155275" y="3810000"/>
        <a:ext cx="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206</xdr:row>
      <xdr:rowOff>0</xdr:rowOff>
    </xdr:from>
    <xdr:to>
      <xdr:col>4</xdr:col>
      <xdr:colOff>428625</xdr:colOff>
      <xdr:row>206</xdr:row>
      <xdr:rowOff>0</xdr:rowOff>
    </xdr:to>
    <xdr:graphicFrame>
      <xdr:nvGraphicFramePr>
        <xdr:cNvPr id="2" name="Chart 2"/>
        <xdr:cNvGraphicFramePr/>
      </xdr:nvGraphicFramePr>
      <xdr:xfrm>
        <a:off x="57150" y="38823900"/>
        <a:ext cx="6210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206</xdr:row>
      <xdr:rowOff>0</xdr:rowOff>
    </xdr:from>
    <xdr:to>
      <xdr:col>14</xdr:col>
      <xdr:colOff>123825</xdr:colOff>
      <xdr:row>206</xdr:row>
      <xdr:rowOff>0</xdr:rowOff>
    </xdr:to>
    <xdr:graphicFrame>
      <xdr:nvGraphicFramePr>
        <xdr:cNvPr id="3" name="Chart 3"/>
        <xdr:cNvGraphicFramePr/>
      </xdr:nvGraphicFramePr>
      <xdr:xfrm>
        <a:off x="28575" y="38823900"/>
        <a:ext cx="15554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123825</xdr:colOff>
      <xdr:row>206</xdr:row>
      <xdr:rowOff>0</xdr:rowOff>
    </xdr:from>
    <xdr:to>
      <xdr:col>19</xdr:col>
      <xdr:colOff>447675</xdr:colOff>
      <xdr:row>206</xdr:row>
      <xdr:rowOff>0</xdr:rowOff>
    </xdr:to>
    <xdr:graphicFrame>
      <xdr:nvGraphicFramePr>
        <xdr:cNvPr id="4" name="Chart 4"/>
        <xdr:cNvGraphicFramePr/>
      </xdr:nvGraphicFramePr>
      <xdr:xfrm>
        <a:off x="15582900" y="38823900"/>
        <a:ext cx="5133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206</xdr:row>
      <xdr:rowOff>0</xdr:rowOff>
    </xdr:from>
    <xdr:to>
      <xdr:col>15</xdr:col>
      <xdr:colOff>609600</xdr:colOff>
      <xdr:row>206</xdr:row>
      <xdr:rowOff>0</xdr:rowOff>
    </xdr:to>
    <xdr:graphicFrame>
      <xdr:nvGraphicFramePr>
        <xdr:cNvPr id="5" name="Chart 5"/>
        <xdr:cNvGraphicFramePr/>
      </xdr:nvGraphicFramePr>
      <xdr:xfrm>
        <a:off x="28575" y="38823900"/>
        <a:ext cx="17002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206</xdr:row>
      <xdr:rowOff>0</xdr:rowOff>
    </xdr:from>
    <xdr:to>
      <xdr:col>15</xdr:col>
      <xdr:colOff>619125</xdr:colOff>
      <xdr:row>206</xdr:row>
      <xdr:rowOff>0</xdr:rowOff>
    </xdr:to>
    <xdr:graphicFrame>
      <xdr:nvGraphicFramePr>
        <xdr:cNvPr id="6" name="Chart 6"/>
        <xdr:cNvGraphicFramePr/>
      </xdr:nvGraphicFramePr>
      <xdr:xfrm>
        <a:off x="38100" y="38823900"/>
        <a:ext cx="170021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206</xdr:row>
      <xdr:rowOff>0</xdr:rowOff>
    </xdr:from>
    <xdr:to>
      <xdr:col>15</xdr:col>
      <xdr:colOff>609600</xdr:colOff>
      <xdr:row>206</xdr:row>
      <xdr:rowOff>0</xdr:rowOff>
    </xdr:to>
    <xdr:graphicFrame>
      <xdr:nvGraphicFramePr>
        <xdr:cNvPr id="7" name="Chart 7"/>
        <xdr:cNvGraphicFramePr/>
      </xdr:nvGraphicFramePr>
      <xdr:xfrm>
        <a:off x="28575" y="38823900"/>
        <a:ext cx="170021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38100</xdr:colOff>
      <xdr:row>206</xdr:row>
      <xdr:rowOff>0</xdr:rowOff>
    </xdr:from>
    <xdr:to>
      <xdr:col>22</xdr:col>
      <xdr:colOff>0</xdr:colOff>
      <xdr:row>206</xdr:row>
      <xdr:rowOff>0</xdr:rowOff>
    </xdr:to>
    <xdr:graphicFrame>
      <xdr:nvGraphicFramePr>
        <xdr:cNvPr id="8" name="Chart 8"/>
        <xdr:cNvGraphicFramePr/>
      </xdr:nvGraphicFramePr>
      <xdr:xfrm>
        <a:off x="17421225" y="38823900"/>
        <a:ext cx="5734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206</xdr:row>
      <xdr:rowOff>0</xdr:rowOff>
    </xdr:from>
    <xdr:to>
      <xdr:col>15</xdr:col>
      <xdr:colOff>619125</xdr:colOff>
      <xdr:row>206</xdr:row>
      <xdr:rowOff>0</xdr:rowOff>
    </xdr:to>
    <xdr:graphicFrame>
      <xdr:nvGraphicFramePr>
        <xdr:cNvPr id="9" name="Chart 9"/>
        <xdr:cNvGraphicFramePr/>
      </xdr:nvGraphicFramePr>
      <xdr:xfrm>
        <a:off x="28575" y="38823900"/>
        <a:ext cx="170116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</xdr:colOff>
      <xdr:row>206</xdr:row>
      <xdr:rowOff>0</xdr:rowOff>
    </xdr:from>
    <xdr:to>
      <xdr:col>15</xdr:col>
      <xdr:colOff>609600</xdr:colOff>
      <xdr:row>206</xdr:row>
      <xdr:rowOff>0</xdr:rowOff>
    </xdr:to>
    <xdr:graphicFrame>
      <xdr:nvGraphicFramePr>
        <xdr:cNvPr id="10" name="Chart 10"/>
        <xdr:cNvGraphicFramePr/>
      </xdr:nvGraphicFramePr>
      <xdr:xfrm>
        <a:off x="38100" y="38823900"/>
        <a:ext cx="169926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206</xdr:row>
      <xdr:rowOff>0</xdr:rowOff>
    </xdr:from>
    <xdr:to>
      <xdr:col>15</xdr:col>
      <xdr:colOff>619125</xdr:colOff>
      <xdr:row>206</xdr:row>
      <xdr:rowOff>0</xdr:rowOff>
    </xdr:to>
    <xdr:graphicFrame>
      <xdr:nvGraphicFramePr>
        <xdr:cNvPr id="11" name="Chart 11"/>
        <xdr:cNvGraphicFramePr/>
      </xdr:nvGraphicFramePr>
      <xdr:xfrm>
        <a:off x="28575" y="38823900"/>
        <a:ext cx="17011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1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Aflores\MAYO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"/>
      <sheetName val="bajacalifornia"/>
      <sheetName val="bajacaliforniasur"/>
      <sheetName val="campeche"/>
      <sheetName val="coahuila"/>
      <sheetName val="colima"/>
      <sheetName val="chiapas"/>
      <sheetName val="chihuahua"/>
      <sheetName val="d.f."/>
      <sheetName val="durango"/>
      <sheetName val="guanajuato"/>
      <sheetName val="guerrero"/>
      <sheetName val="hidalgo"/>
      <sheetName val="jalisc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20">
          <cell r="B20">
            <v>274667008</v>
          </cell>
          <cell r="C20">
            <v>311638425</v>
          </cell>
          <cell r="D20">
            <v>383047031</v>
          </cell>
          <cell r="E20">
            <v>513792749</v>
          </cell>
          <cell r="F20">
            <v>643559406</v>
          </cell>
          <cell r="G20">
            <v>786584495</v>
          </cell>
          <cell r="H20">
            <v>943877141</v>
          </cell>
          <cell r="I20">
            <v>1121855818</v>
          </cell>
          <cell r="J20">
            <v>1176371821</v>
          </cell>
          <cell r="K20">
            <v>1331089413</v>
          </cell>
          <cell r="L20">
            <v>1419881811</v>
          </cell>
          <cell r="M20">
            <v>1520677101</v>
          </cell>
          <cell r="N20">
            <v>1617711460</v>
          </cell>
          <cell r="O20">
            <v>1762764829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S206"/>
  <sheetViews>
    <sheetView tabSelected="1" workbookViewId="0" topLeftCell="Q186">
      <selection activeCell="T209" sqref="T209"/>
    </sheetView>
  </sheetViews>
  <sheetFormatPr defaultColWidth="11.421875" defaultRowHeight="19.5" customHeight="1"/>
  <cols>
    <col min="1" max="1" width="44.28125" style="1" customWidth="1"/>
    <col min="2" max="29" width="14.421875" style="1" customWidth="1"/>
    <col min="30" max="16384" width="9.8515625" style="1" customWidth="1"/>
  </cols>
  <sheetData>
    <row r="1" ht="15" customHeight="1"/>
    <row r="2" spans="1:29" ht="15" customHeight="1">
      <c r="A2" s="58" t="s">
        <v>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ht="15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3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  <c r="AE4" s="1" t="s">
        <v>36</v>
      </c>
    </row>
    <row r="5" spans="1:29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5">
        <v>1998</v>
      </c>
      <c r="U5" s="6">
        <v>1999</v>
      </c>
      <c r="V5" s="6">
        <v>2000</v>
      </c>
      <c r="W5" s="6">
        <v>2001</v>
      </c>
      <c r="X5" s="6">
        <v>2002</v>
      </c>
      <c r="Y5" s="6">
        <v>2003</v>
      </c>
      <c r="Z5" s="6">
        <v>2004</v>
      </c>
      <c r="AA5" s="5">
        <v>2005</v>
      </c>
      <c r="AB5" s="5">
        <v>2006</v>
      </c>
      <c r="AC5" s="5">
        <v>2007</v>
      </c>
    </row>
    <row r="6" spans="1:27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7"/>
      <c r="W6" s="7"/>
      <c r="X6" s="7"/>
      <c r="Y6" s="7"/>
      <c r="Z6" s="7"/>
      <c r="AA6" s="7"/>
    </row>
    <row r="7" spans="1:29" s="12" customFormat="1" ht="15" customHeight="1">
      <c r="A7" s="9" t="s">
        <v>18</v>
      </c>
      <c r="B7" s="10">
        <f>SUM(B8:B18)</f>
        <v>68238</v>
      </c>
      <c r="C7" s="10">
        <f aca="true" t="shared" si="0" ref="C7:AA7">SUM(C8:C18)</f>
        <v>96242</v>
      </c>
      <c r="D7" s="10">
        <f t="shared" si="0"/>
        <v>190322</v>
      </c>
      <c r="E7" s="10">
        <f t="shared" si="0"/>
        <v>229087</v>
      </c>
      <c r="F7" s="10">
        <f t="shared" si="0"/>
        <v>416807</v>
      </c>
      <c r="G7" s="10">
        <f t="shared" si="0"/>
        <v>646352</v>
      </c>
      <c r="H7" s="10">
        <f t="shared" si="0"/>
        <v>868762</v>
      </c>
      <c r="I7" s="10">
        <f t="shared" si="0"/>
        <v>2018933</v>
      </c>
      <c r="J7" s="10">
        <f t="shared" si="0"/>
        <v>4139970</v>
      </c>
      <c r="K7" s="10">
        <f t="shared" si="0"/>
        <v>5108654</v>
      </c>
      <c r="L7" s="10">
        <f t="shared" si="0"/>
        <v>7707275</v>
      </c>
      <c r="M7" s="10">
        <f t="shared" si="0"/>
        <v>9562665</v>
      </c>
      <c r="N7" s="10">
        <f t="shared" si="0"/>
        <v>12251078</v>
      </c>
      <c r="O7" s="10">
        <f t="shared" si="0"/>
        <v>13914494</v>
      </c>
      <c r="P7" s="10">
        <f t="shared" si="0"/>
        <v>15493297.799999999</v>
      </c>
      <c r="Q7" s="10">
        <f t="shared" si="0"/>
        <v>17991147.1</v>
      </c>
      <c r="R7" s="10">
        <f t="shared" si="0"/>
        <v>26223152.599999998</v>
      </c>
      <c r="S7" s="10">
        <f t="shared" si="0"/>
        <v>35419878.9</v>
      </c>
      <c r="T7" s="10">
        <f t="shared" si="0"/>
        <v>41798624.7</v>
      </c>
      <c r="U7" s="10">
        <f t="shared" si="0"/>
        <v>46897493.1</v>
      </c>
      <c r="V7" s="10">
        <f t="shared" si="0"/>
        <v>56676152.5</v>
      </c>
      <c r="W7" s="10">
        <f t="shared" si="0"/>
        <v>62171150.300000004</v>
      </c>
      <c r="X7" s="10">
        <f t="shared" si="0"/>
        <v>68486238.80000001</v>
      </c>
      <c r="Y7" s="10">
        <f t="shared" si="0"/>
        <v>69945789.4</v>
      </c>
      <c r="Z7" s="10">
        <f t="shared" si="0"/>
        <v>73148593.6</v>
      </c>
      <c r="AA7" s="10">
        <f t="shared" si="0"/>
        <v>79623633.1</v>
      </c>
      <c r="AB7" s="10">
        <f>SUM(AB8:AB18)</f>
        <v>94753262.2</v>
      </c>
      <c r="AC7" s="11">
        <f>SUM(AC8:AC18)</f>
        <v>94065376.1</v>
      </c>
    </row>
    <row r="8" spans="1:29" ht="15" customHeight="1">
      <c r="A8" s="13" t="s">
        <v>4</v>
      </c>
      <c r="B8" s="14">
        <v>7332</v>
      </c>
      <c r="C8" s="14">
        <v>10269</v>
      </c>
      <c r="D8" s="14">
        <v>12376</v>
      </c>
      <c r="E8" s="14">
        <v>15730</v>
      </c>
      <c r="F8" s="14">
        <v>24625</v>
      </c>
      <c r="G8" s="14">
        <v>38248</v>
      </c>
      <c r="H8" s="14">
        <v>60489</v>
      </c>
      <c r="I8" s="14">
        <v>98705</v>
      </c>
      <c r="J8" s="14">
        <v>494467</v>
      </c>
      <c r="K8" s="14">
        <v>725574</v>
      </c>
      <c r="L8" s="14">
        <v>1424891</v>
      </c>
      <c r="M8" s="14">
        <v>2314461</v>
      </c>
      <c r="N8" s="14">
        <v>3047763</v>
      </c>
      <c r="O8" s="14">
        <v>3522883</v>
      </c>
      <c r="P8" s="14">
        <v>4002053.4</v>
      </c>
      <c r="Q8" s="14">
        <v>4187155.4</v>
      </c>
      <c r="R8" s="14">
        <v>5483554.9</v>
      </c>
      <c r="S8" s="14">
        <v>8376142.4</v>
      </c>
      <c r="T8" s="14">
        <v>8077199.4</v>
      </c>
      <c r="U8" s="14">
        <v>9349373.7</v>
      </c>
      <c r="V8" s="14">
        <v>11494155.7</v>
      </c>
      <c r="W8" s="14">
        <v>13342281.6</v>
      </c>
      <c r="X8" s="14">
        <v>14017757.3</v>
      </c>
      <c r="Y8" s="14">
        <v>14766681.3</v>
      </c>
      <c r="Z8" s="14">
        <v>14753505.9</v>
      </c>
      <c r="AA8" s="15">
        <v>16974041.4</v>
      </c>
      <c r="AB8" s="16">
        <v>17832661.4</v>
      </c>
      <c r="AC8" s="3">
        <v>18945042.2</v>
      </c>
    </row>
    <row r="9" spans="1:29" ht="15" customHeight="1">
      <c r="A9" s="13" t="s">
        <v>5</v>
      </c>
      <c r="B9" s="14">
        <v>3300</v>
      </c>
      <c r="C9" s="14">
        <v>4738</v>
      </c>
      <c r="D9" s="14">
        <v>8021</v>
      </c>
      <c r="E9" s="14">
        <v>8825</v>
      </c>
      <c r="F9" s="14">
        <v>19532</v>
      </c>
      <c r="G9" s="14">
        <v>24585</v>
      </c>
      <c r="H9" s="14">
        <v>61819</v>
      </c>
      <c r="I9" s="14">
        <v>114893</v>
      </c>
      <c r="J9" s="14">
        <v>207461</v>
      </c>
      <c r="K9" s="14">
        <v>292711</v>
      </c>
      <c r="L9" s="14">
        <v>569165</v>
      </c>
      <c r="M9" s="14">
        <v>778083</v>
      </c>
      <c r="N9" s="14">
        <v>1105208</v>
      </c>
      <c r="O9" s="14">
        <v>1281195</v>
      </c>
      <c r="P9" s="14">
        <v>1644148</v>
      </c>
      <c r="Q9" s="14">
        <v>1688757.8</v>
      </c>
      <c r="R9" s="14">
        <v>2180674.7</v>
      </c>
      <c r="S9" s="14">
        <v>2940681</v>
      </c>
      <c r="T9" s="14">
        <v>3132357</v>
      </c>
      <c r="U9" s="14">
        <v>4159437.2</v>
      </c>
      <c r="V9" s="14">
        <v>4448609.6</v>
      </c>
      <c r="W9" s="14">
        <v>9441589.5</v>
      </c>
      <c r="X9" s="14">
        <v>10569136.1</v>
      </c>
      <c r="Y9" s="14">
        <v>9460401.3</v>
      </c>
      <c r="Z9" s="14">
        <v>11518551.8</v>
      </c>
      <c r="AA9" s="15">
        <v>11852684.4</v>
      </c>
      <c r="AB9" s="16">
        <v>12416293.3</v>
      </c>
      <c r="AC9" s="3">
        <v>14062777.3</v>
      </c>
    </row>
    <row r="10" spans="1:29" ht="15" customHeight="1">
      <c r="A10" s="13" t="s">
        <v>6</v>
      </c>
      <c r="B10" s="14">
        <v>470</v>
      </c>
      <c r="C10" s="14">
        <v>873</v>
      </c>
      <c r="D10" s="14">
        <v>1532</v>
      </c>
      <c r="E10" s="14">
        <v>14015</v>
      </c>
      <c r="F10" s="14">
        <v>12402</v>
      </c>
      <c r="G10" s="14">
        <v>10573</v>
      </c>
      <c r="H10" s="14">
        <v>36394</v>
      </c>
      <c r="I10" s="14">
        <v>175068</v>
      </c>
      <c r="J10" s="14">
        <v>544589</v>
      </c>
      <c r="K10" s="14">
        <v>1167947</v>
      </c>
      <c r="L10" s="14">
        <v>1441108</v>
      </c>
      <c r="M10" s="14">
        <v>1375369</v>
      </c>
      <c r="N10" s="14">
        <v>1858456</v>
      </c>
      <c r="O10" s="14">
        <v>1910937</v>
      </c>
      <c r="P10" s="14">
        <v>1906487.3</v>
      </c>
      <c r="Q10" s="14">
        <v>2297658.9</v>
      </c>
      <c r="R10" s="14">
        <v>2745118.6</v>
      </c>
      <c r="S10" s="14">
        <v>3409083.4</v>
      </c>
      <c r="T10" s="14">
        <v>5143126</v>
      </c>
      <c r="U10" s="14">
        <v>6097356.9</v>
      </c>
      <c r="V10" s="14">
        <v>6381218.1</v>
      </c>
      <c r="W10" s="14">
        <v>1280370.9</v>
      </c>
      <c r="X10" s="14">
        <v>893514.5</v>
      </c>
      <c r="Y10" s="14">
        <v>674898.8</v>
      </c>
      <c r="Z10" s="14">
        <v>1302102.7</v>
      </c>
      <c r="AA10" s="15">
        <v>1155106</v>
      </c>
      <c r="AB10" s="16">
        <v>1772775.6</v>
      </c>
      <c r="AC10" s="3">
        <v>1845981.3</v>
      </c>
    </row>
    <row r="11" spans="1:29" ht="15" customHeight="1">
      <c r="A11" s="13" t="s">
        <v>7</v>
      </c>
      <c r="B11" s="14">
        <v>3730</v>
      </c>
      <c r="C11" s="14">
        <v>2866</v>
      </c>
      <c r="D11" s="14">
        <v>3701</v>
      </c>
      <c r="E11" s="14">
        <v>2310</v>
      </c>
      <c r="F11" s="14">
        <v>4692</v>
      </c>
      <c r="G11" s="14">
        <v>1526</v>
      </c>
      <c r="H11" s="14">
        <v>199327</v>
      </c>
      <c r="I11" s="14">
        <v>463789</v>
      </c>
      <c r="J11" s="14">
        <v>162747</v>
      </c>
      <c r="K11" s="14">
        <v>80752</v>
      </c>
      <c r="L11" s="14">
        <v>249325</v>
      </c>
      <c r="M11" s="14">
        <v>208106</v>
      </c>
      <c r="N11" s="14">
        <v>325629</v>
      </c>
      <c r="O11" s="14">
        <v>408386</v>
      </c>
      <c r="P11" s="14">
        <v>835078.5</v>
      </c>
      <c r="Q11" s="14">
        <v>973231.8</v>
      </c>
      <c r="R11" s="14">
        <v>1051031.5</v>
      </c>
      <c r="S11" s="14">
        <v>1752805.2</v>
      </c>
      <c r="T11" s="14">
        <v>1157972.7</v>
      </c>
      <c r="U11" s="14">
        <v>1358586.8</v>
      </c>
      <c r="V11" s="14">
        <v>1187358.6</v>
      </c>
      <c r="W11" s="14">
        <v>1121165.3</v>
      </c>
      <c r="X11" s="14">
        <v>1684480.8</v>
      </c>
      <c r="Y11" s="14">
        <v>4041391.8</v>
      </c>
      <c r="Z11" s="14">
        <v>4840826.4</v>
      </c>
      <c r="AA11" s="15">
        <v>4982274.1</v>
      </c>
      <c r="AB11" s="16">
        <v>4262232.6</v>
      </c>
      <c r="AC11" s="3">
        <v>2934950.7</v>
      </c>
    </row>
    <row r="12" spans="1:29" ht="15" customHeight="1">
      <c r="A12" s="13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4">
        <v>164463.3</v>
      </c>
      <c r="R12" s="14">
        <v>134603</v>
      </c>
      <c r="S12" s="14">
        <v>191190.5</v>
      </c>
      <c r="T12" s="14">
        <v>173842.1</v>
      </c>
      <c r="U12" s="14">
        <v>46937.9</v>
      </c>
      <c r="V12" s="14">
        <v>12752.5</v>
      </c>
      <c r="W12" s="14">
        <v>14771.8</v>
      </c>
      <c r="X12" s="14">
        <v>13440.8</v>
      </c>
      <c r="Y12" s="14">
        <v>16351.4</v>
      </c>
      <c r="Z12" s="14">
        <v>6809.4</v>
      </c>
      <c r="AA12" s="15">
        <v>1617.9</v>
      </c>
      <c r="AB12" s="3">
        <v>0.3</v>
      </c>
      <c r="AC12" s="3">
        <v>92.9</v>
      </c>
    </row>
    <row r="13" spans="1:29" ht="15" customHeight="1">
      <c r="A13" s="13" t="s">
        <v>15</v>
      </c>
      <c r="B13" s="14">
        <v>25178</v>
      </c>
      <c r="C13" s="14">
        <v>34125</v>
      </c>
      <c r="D13" s="14">
        <v>49976</v>
      </c>
      <c r="E13" s="14">
        <v>121376</v>
      </c>
      <c r="F13" s="14">
        <v>194051</v>
      </c>
      <c r="G13" s="14">
        <v>277793</v>
      </c>
      <c r="H13" s="14">
        <v>393247</v>
      </c>
      <c r="I13" s="14">
        <v>1029414</v>
      </c>
      <c r="J13" s="14">
        <v>2677350</v>
      </c>
      <c r="K13" s="14">
        <v>2808792</v>
      </c>
      <c r="L13" s="14">
        <v>3912458</v>
      </c>
      <c r="M13" s="14">
        <v>4819879</v>
      </c>
      <c r="N13" s="14">
        <v>5500331</v>
      </c>
      <c r="O13" s="14">
        <v>6263654</v>
      </c>
      <c r="P13" s="14">
        <v>6267737</v>
      </c>
      <c r="Q13" s="14">
        <v>7591077.1</v>
      </c>
      <c r="R13" s="14">
        <v>9995278.7</v>
      </c>
      <c r="S13" s="14">
        <v>14400764</v>
      </c>
      <c r="T13" s="14">
        <v>15790867.1</v>
      </c>
      <c r="U13" s="14">
        <v>19095070.8</v>
      </c>
      <c r="V13" s="14">
        <v>23476806</v>
      </c>
      <c r="W13" s="14">
        <v>25804602.1</v>
      </c>
      <c r="X13" s="14">
        <v>27537101.6</v>
      </c>
      <c r="Y13" s="14">
        <v>27349940</v>
      </c>
      <c r="Z13" s="14">
        <v>29235545.8</v>
      </c>
      <c r="AA13" s="15">
        <v>34829008.9</v>
      </c>
      <c r="AB13" s="16">
        <v>43886042.3</v>
      </c>
      <c r="AC13" s="3">
        <v>43352968.2</v>
      </c>
    </row>
    <row r="14" spans="1:29" ht="15" customHeight="1">
      <c r="A14" s="13" t="s">
        <v>35</v>
      </c>
      <c r="B14" s="14">
        <v>28228</v>
      </c>
      <c r="C14" s="14">
        <f>35884+7487</f>
        <v>43371</v>
      </c>
      <c r="D14" s="14">
        <f>52473+62243</f>
        <v>114716</v>
      </c>
      <c r="E14" s="14">
        <v>66831</v>
      </c>
      <c r="F14" s="14">
        <v>161505</v>
      </c>
      <c r="G14" s="14">
        <f>239691+53936</f>
        <v>293627</v>
      </c>
      <c r="H14" s="14">
        <v>117486</v>
      </c>
      <c r="I14" s="14">
        <v>137064</v>
      </c>
      <c r="J14" s="14">
        <v>53356</v>
      </c>
      <c r="K14" s="14">
        <v>13721</v>
      </c>
      <c r="L14" s="14">
        <v>101419</v>
      </c>
      <c r="M14" s="14">
        <v>53578</v>
      </c>
      <c r="N14" s="14">
        <v>147214</v>
      </c>
      <c r="O14" s="14">
        <v>396306</v>
      </c>
      <c r="P14" s="14">
        <v>576080.1</v>
      </c>
      <c r="Q14" s="14">
        <v>1015748.3</v>
      </c>
      <c r="R14" s="14">
        <v>4558885.5</v>
      </c>
      <c r="S14" s="14">
        <v>3555320.5</v>
      </c>
      <c r="T14" s="14">
        <v>6190350.3</v>
      </c>
      <c r="U14" s="14">
        <v>977131.6</v>
      </c>
      <c r="V14" s="14">
        <v>4777938</v>
      </c>
      <c r="W14" s="14">
        <v>4014883.7</v>
      </c>
      <c r="X14" s="14">
        <v>7188010.1</v>
      </c>
      <c r="Y14" s="14">
        <v>5382052.1</v>
      </c>
      <c r="Z14" s="14">
        <v>1782440</v>
      </c>
      <c r="AA14" s="17"/>
      <c r="AB14" s="16">
        <v>538111.8</v>
      </c>
      <c r="AC14" s="3"/>
    </row>
    <row r="15" spans="1:29" ht="15" customHeight="1">
      <c r="A15" s="13" t="s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4">
        <v>19157</v>
      </c>
      <c r="L15" s="14">
        <v>8909</v>
      </c>
      <c r="M15" s="14">
        <v>13189</v>
      </c>
      <c r="N15" s="14">
        <v>266477</v>
      </c>
      <c r="O15" s="14">
        <v>131133</v>
      </c>
      <c r="P15" s="14">
        <v>261713.5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7"/>
      <c r="AB15" s="3"/>
      <c r="AC15" s="3"/>
    </row>
    <row r="16" spans="1:29" ht="15" customHeight="1">
      <c r="A16" s="13" t="s">
        <v>25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4">
        <v>73054.5</v>
      </c>
      <c r="R16" s="14">
        <v>74005.7</v>
      </c>
      <c r="S16" s="14">
        <v>793891.9</v>
      </c>
      <c r="T16" s="14">
        <v>2132910.1</v>
      </c>
      <c r="U16" s="14">
        <v>2148308</v>
      </c>
      <c r="V16" s="14">
        <v>3130292.5</v>
      </c>
      <c r="W16" s="14">
        <v>5963848.4</v>
      </c>
      <c r="X16" s="14">
        <v>6034673.9</v>
      </c>
      <c r="Y16" s="14">
        <v>8160341.8</v>
      </c>
      <c r="Z16" s="14">
        <v>9418833</v>
      </c>
      <c r="AA16" s="17">
        <v>9828900.4</v>
      </c>
      <c r="AB16" s="16">
        <v>12801238.9</v>
      </c>
      <c r="AC16" s="3">
        <v>12824589.6</v>
      </c>
    </row>
    <row r="17" spans="1:29" ht="15" customHeight="1">
      <c r="A17" s="13" t="s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v>289978.6</v>
      </c>
      <c r="AA17" s="17"/>
      <c r="AB17" s="3"/>
      <c r="AC17" s="3">
        <v>98973.9</v>
      </c>
    </row>
    <row r="18" spans="1:29" ht="15" customHeight="1">
      <c r="A18" s="13" t="s">
        <v>13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4">
        <v>3665290.2</v>
      </c>
      <c r="V18" s="14">
        <v>1767021.5</v>
      </c>
      <c r="W18" s="14">
        <v>1187637</v>
      </c>
      <c r="X18" s="14">
        <v>548123.7</v>
      </c>
      <c r="Y18" s="14">
        <v>93730.9</v>
      </c>
      <c r="Z18" s="14"/>
      <c r="AA18" s="17"/>
      <c r="AB18" s="16">
        <v>1243906</v>
      </c>
      <c r="AC18" s="3"/>
    </row>
    <row r="19" spans="1:29" ht="15" customHeight="1">
      <c r="A19" s="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3"/>
      <c r="AC19" s="3"/>
    </row>
    <row r="20" spans="1:29" ht="15" customHeight="1">
      <c r="A20" s="9" t="s">
        <v>19</v>
      </c>
      <c r="B20" s="18">
        <f aca="true" t="shared" si="1" ref="B20:U20">SUM(B21:B35)</f>
        <v>68238</v>
      </c>
      <c r="C20" s="18">
        <f t="shared" si="1"/>
        <v>96242</v>
      </c>
      <c r="D20" s="18">
        <f t="shared" si="1"/>
        <v>190322</v>
      </c>
      <c r="E20" s="18">
        <f t="shared" si="1"/>
        <v>229087</v>
      </c>
      <c r="F20" s="18">
        <f t="shared" si="1"/>
        <v>416807</v>
      </c>
      <c r="G20" s="18">
        <f t="shared" si="1"/>
        <v>646352</v>
      </c>
      <c r="H20" s="18">
        <f t="shared" si="1"/>
        <v>868762</v>
      </c>
      <c r="I20" s="18">
        <f t="shared" si="1"/>
        <v>2018933</v>
      </c>
      <c r="J20" s="18">
        <f t="shared" si="1"/>
        <v>4139970</v>
      </c>
      <c r="K20" s="18">
        <f t="shared" si="1"/>
        <v>5108654</v>
      </c>
      <c r="L20" s="18">
        <f t="shared" si="1"/>
        <v>7707275</v>
      </c>
      <c r="M20" s="18">
        <f t="shared" si="1"/>
        <v>9562665</v>
      </c>
      <c r="N20" s="18">
        <f t="shared" si="1"/>
        <v>12251078</v>
      </c>
      <c r="O20" s="18">
        <f t="shared" si="1"/>
        <v>13914494</v>
      </c>
      <c r="P20" s="18">
        <f t="shared" si="1"/>
        <v>15493297.5</v>
      </c>
      <c r="Q20" s="18">
        <f t="shared" si="1"/>
        <v>17991147.099999998</v>
      </c>
      <c r="R20" s="18">
        <f t="shared" si="1"/>
        <v>26223152.599999998</v>
      </c>
      <c r="S20" s="18">
        <f t="shared" si="1"/>
        <v>35419878.9</v>
      </c>
      <c r="T20" s="18">
        <f t="shared" si="1"/>
        <v>41798624.7</v>
      </c>
      <c r="U20" s="18">
        <f t="shared" si="1"/>
        <v>46897493.1</v>
      </c>
      <c r="V20" s="18">
        <f>SUM(V21:V35)</f>
        <v>56676152.5</v>
      </c>
      <c r="W20" s="18">
        <f>SUM(W21:W35)</f>
        <v>62171150.3</v>
      </c>
      <c r="X20" s="18">
        <f aca="true" t="shared" si="2" ref="X20:AC20">X21+X25+X28+X31+X32+X33+X34+X35</f>
        <v>68486238.80000001</v>
      </c>
      <c r="Y20" s="18">
        <f t="shared" si="2"/>
        <v>69945789.39999999</v>
      </c>
      <c r="Z20" s="18">
        <f t="shared" si="2"/>
        <v>73148593.60000001</v>
      </c>
      <c r="AA20" s="18">
        <f t="shared" si="2"/>
        <v>79623633.10000001</v>
      </c>
      <c r="AB20" s="18">
        <f t="shared" si="2"/>
        <v>94753262.19999999</v>
      </c>
      <c r="AC20" s="18">
        <f t="shared" si="2"/>
        <v>94065376.1</v>
      </c>
    </row>
    <row r="21" spans="1:29" ht="15" customHeight="1">
      <c r="A21" s="19" t="s">
        <v>29</v>
      </c>
      <c r="B21" s="14">
        <v>12341</v>
      </c>
      <c r="C21" s="14">
        <v>15896</v>
      </c>
      <c r="D21" s="14">
        <v>25490</v>
      </c>
      <c r="E21" s="14">
        <v>51970</v>
      </c>
      <c r="F21" s="14">
        <v>138336</v>
      </c>
      <c r="G21" s="14">
        <v>217474</v>
      </c>
      <c r="H21" s="14">
        <v>343213</v>
      </c>
      <c r="I21" s="14">
        <v>837640</v>
      </c>
      <c r="J21" s="14">
        <v>1792146</v>
      </c>
      <c r="K21" s="14">
        <v>2667079</v>
      </c>
      <c r="L21" s="14">
        <v>4234749</v>
      </c>
      <c r="M21" s="14">
        <v>5644722</v>
      </c>
      <c r="N21" s="14">
        <v>7202312</v>
      </c>
      <c r="O21" s="14">
        <v>8332723</v>
      </c>
      <c r="P21" s="14">
        <v>9572960</v>
      </c>
      <c r="Q21" s="14">
        <v>11467663.5</v>
      </c>
      <c r="R21" s="14">
        <v>15821401.6</v>
      </c>
      <c r="S21" s="14">
        <v>23374157.5</v>
      </c>
      <c r="T21" s="14">
        <v>25391822.4</v>
      </c>
      <c r="U21" s="14">
        <f>17832989+2551786.1+8707366.3</f>
        <v>29092141.400000002</v>
      </c>
      <c r="V21" s="14">
        <f>20684391.4+3246370.7+10785671.2</f>
        <v>34716433.3</v>
      </c>
      <c r="W21" s="50">
        <f>22591496.3+3256762.1+10442577.3</f>
        <v>36290835.7</v>
      </c>
      <c r="X21" s="14">
        <f aca="true" t="shared" si="3" ref="X21:AC21">SUM(X22:X24)</f>
        <v>38797297.800000004</v>
      </c>
      <c r="Y21" s="14">
        <f t="shared" si="3"/>
        <v>34131112.8</v>
      </c>
      <c r="Z21" s="14">
        <f t="shared" si="3"/>
        <v>31380196.400000002</v>
      </c>
      <c r="AA21" s="14">
        <f t="shared" si="3"/>
        <v>39961372.316</v>
      </c>
      <c r="AB21" s="14">
        <f t="shared" si="3"/>
        <v>48143090.199999996</v>
      </c>
      <c r="AC21" s="14">
        <f t="shared" si="3"/>
        <v>37460000</v>
      </c>
    </row>
    <row r="22" spans="1:30" ht="15" customHeight="1">
      <c r="A22" s="20" t="s">
        <v>26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7"/>
      <c r="W22" s="50"/>
      <c r="X22" s="15">
        <v>27548838.1</v>
      </c>
      <c r="Y22" s="15">
        <v>25064218.7</v>
      </c>
      <c r="Z22" s="15">
        <v>24168578.3</v>
      </c>
      <c r="AA22" s="15">
        <v>29173534.682</v>
      </c>
      <c r="AB22" s="16">
        <v>33331299.9</v>
      </c>
      <c r="AC22" s="3">
        <v>26250815.4</v>
      </c>
      <c r="AD22" s="1" t="s">
        <v>36</v>
      </c>
    </row>
    <row r="23" spans="1:29" ht="15" customHeight="1">
      <c r="A23" s="20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50"/>
      <c r="X23" s="15">
        <v>3063903.3</v>
      </c>
      <c r="Y23" s="15">
        <v>2664192.8</v>
      </c>
      <c r="Z23" s="15">
        <v>1631372.3</v>
      </c>
      <c r="AA23" s="15">
        <v>3101860.378</v>
      </c>
      <c r="AB23" s="16">
        <v>3777556.8</v>
      </c>
      <c r="AC23" s="3">
        <v>2657482</v>
      </c>
    </row>
    <row r="24" spans="1:29" ht="15" customHeight="1">
      <c r="A24" s="20" t="s">
        <v>28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49"/>
      <c r="X24" s="15">
        <v>8184556.4</v>
      </c>
      <c r="Y24" s="15">
        <v>6402701.3</v>
      </c>
      <c r="Z24" s="15">
        <v>5580245.8</v>
      </c>
      <c r="AA24" s="15">
        <v>7685977.256</v>
      </c>
      <c r="AB24" s="16">
        <v>11034233.5</v>
      </c>
      <c r="AC24" s="3">
        <v>8551702.6</v>
      </c>
    </row>
    <row r="25" spans="1:29" ht="15" customHeight="1">
      <c r="A25" s="19" t="s">
        <v>16</v>
      </c>
      <c r="B25" s="21">
        <f>29872+2817</f>
        <v>32689</v>
      </c>
      <c r="C25" s="21">
        <f>62578+1379</f>
        <v>63957</v>
      </c>
      <c r="D25" s="21">
        <f>85672+3</f>
        <v>85675</v>
      </c>
      <c r="E25" s="21">
        <v>121002</v>
      </c>
      <c r="F25" s="21">
        <v>166983</v>
      </c>
      <c r="G25" s="21">
        <v>224522</v>
      </c>
      <c r="H25" s="21">
        <f>288705+76993</f>
        <v>365698</v>
      </c>
      <c r="I25" s="21">
        <f>696346+180471</f>
        <v>876817</v>
      </c>
      <c r="J25" s="21">
        <f>1203529+211799</f>
        <v>1415328</v>
      </c>
      <c r="K25" s="21">
        <v>1394362</v>
      </c>
      <c r="L25" s="21">
        <v>2055954</v>
      </c>
      <c r="M25" s="21">
        <v>2523748</v>
      </c>
      <c r="N25" s="21">
        <v>3146097</v>
      </c>
      <c r="O25" s="21">
        <v>3168173</v>
      </c>
      <c r="P25" s="21">
        <v>2838570.5</v>
      </c>
      <c r="Q25" s="21">
        <v>2537107.8</v>
      </c>
      <c r="R25" s="21">
        <v>5477398.8</v>
      </c>
      <c r="S25" s="21">
        <v>5650468.1</v>
      </c>
      <c r="T25" s="21">
        <v>5026564.6</v>
      </c>
      <c r="U25" s="21">
        <f>3098398.9+1669504.4</f>
        <v>4767903.3</v>
      </c>
      <c r="V25" s="21">
        <f>3819388.8+2009402</f>
        <v>5828790.8</v>
      </c>
      <c r="W25" s="49">
        <f>4165800.4+1767714</f>
        <v>5933514.4</v>
      </c>
      <c r="X25" s="21">
        <f aca="true" t="shared" si="4" ref="X25:AC25">SUM(X26:X27)</f>
        <v>7595988</v>
      </c>
      <c r="Y25" s="21">
        <f t="shared" si="4"/>
        <v>5121602.5</v>
      </c>
      <c r="Z25" s="21">
        <f t="shared" si="4"/>
        <v>9149902.1</v>
      </c>
      <c r="AA25" s="21">
        <f t="shared" si="4"/>
        <v>7648843.239999999</v>
      </c>
      <c r="AB25" s="21">
        <f t="shared" si="4"/>
        <v>6922262.800000001</v>
      </c>
      <c r="AC25" s="21">
        <f t="shared" si="4"/>
        <v>7264516.9</v>
      </c>
    </row>
    <row r="26" spans="1:29" ht="15" customHeight="1">
      <c r="A26" s="22" t="s">
        <v>33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49"/>
      <c r="X26" s="15">
        <v>1777656.8</v>
      </c>
      <c r="Y26" s="15">
        <v>877065.2</v>
      </c>
      <c r="Z26" s="15">
        <v>678108.6</v>
      </c>
      <c r="AA26" s="15">
        <v>946289.964</v>
      </c>
      <c r="AB26" s="16">
        <v>1760094.9</v>
      </c>
      <c r="AC26" s="3">
        <v>2250857.9</v>
      </c>
    </row>
    <row r="27" spans="1:29" ht="15" customHeight="1">
      <c r="A27" s="22" t="s">
        <v>30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49"/>
      <c r="X27" s="15">
        <v>5818331.2</v>
      </c>
      <c r="Y27" s="15">
        <v>4244537.3</v>
      </c>
      <c r="Z27" s="15">
        <v>8471793.5</v>
      </c>
      <c r="AA27" s="15">
        <v>6702553.276</v>
      </c>
      <c r="AB27" s="16">
        <v>5162167.9</v>
      </c>
      <c r="AC27" s="3">
        <v>5013659</v>
      </c>
    </row>
    <row r="28" spans="1:30" ht="15" customHeight="1">
      <c r="A28" s="19" t="s">
        <v>17</v>
      </c>
      <c r="B28" s="21">
        <v>1484</v>
      </c>
      <c r="C28" s="21">
        <v>124</v>
      </c>
      <c r="D28" s="21">
        <v>3124</v>
      </c>
      <c r="E28" s="21">
        <v>25594</v>
      </c>
      <c r="F28" s="21">
        <v>50654</v>
      </c>
      <c r="G28" s="21">
        <v>46180</v>
      </c>
      <c r="H28" s="21">
        <v>48713</v>
      </c>
      <c r="I28" s="21">
        <v>132647</v>
      </c>
      <c r="J28" s="21">
        <v>358312</v>
      </c>
      <c r="K28" s="21">
        <v>552822</v>
      </c>
      <c r="L28" s="21">
        <v>965328</v>
      </c>
      <c r="M28" s="21">
        <v>1274516</v>
      </c>
      <c r="N28" s="21">
        <v>1821741</v>
      </c>
      <c r="O28" s="21">
        <v>2251141</v>
      </c>
      <c r="P28" s="21">
        <v>2782272.7</v>
      </c>
      <c r="Q28" s="21">
        <v>3348410.7</v>
      </c>
      <c r="R28" s="21">
        <v>3792666.4</v>
      </c>
      <c r="S28" s="21">
        <v>4083404.9</v>
      </c>
      <c r="T28" s="21">
        <v>5696223.6</v>
      </c>
      <c r="U28" s="21">
        <v>3127086</v>
      </c>
      <c r="V28" s="21">
        <v>4907636.7</v>
      </c>
      <c r="W28" s="49">
        <v>6546699.9</v>
      </c>
      <c r="X28" s="21">
        <f aca="true" t="shared" si="5" ref="X28:AC28">SUM(X29:X30)</f>
        <v>19744914.3</v>
      </c>
      <c r="Y28" s="21">
        <f t="shared" si="5"/>
        <v>25321362.5</v>
      </c>
      <c r="Z28" s="21">
        <f t="shared" si="5"/>
        <v>27695780.5</v>
      </c>
      <c r="AA28" s="21">
        <f t="shared" si="5"/>
        <v>25190473.137</v>
      </c>
      <c r="AB28" s="21">
        <f t="shared" si="5"/>
        <v>28229768.8</v>
      </c>
      <c r="AC28" s="21">
        <f t="shared" si="5"/>
        <v>37152063.5</v>
      </c>
      <c r="AD28" s="1" t="s">
        <v>36</v>
      </c>
    </row>
    <row r="29" spans="1:29" ht="15" customHeight="1">
      <c r="A29" s="20" t="s">
        <v>31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49"/>
      <c r="X29" s="21">
        <v>19744914.3</v>
      </c>
      <c r="Y29" s="14">
        <v>25321362.5</v>
      </c>
      <c r="Z29" s="14">
        <v>27695780.5</v>
      </c>
      <c r="AA29" s="17">
        <v>25190473.137</v>
      </c>
      <c r="AB29" s="16">
        <v>28229768.8</v>
      </c>
      <c r="AC29" s="3">
        <v>37152063.5</v>
      </c>
    </row>
    <row r="30" spans="1:29" ht="15" customHeight="1">
      <c r="A30" s="20" t="s">
        <v>32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49"/>
      <c r="X30" s="21"/>
      <c r="Y30" s="14"/>
      <c r="Z30" s="14"/>
      <c r="AA30" s="17"/>
      <c r="AB30" s="3"/>
      <c r="AC30" s="3"/>
    </row>
    <row r="31" spans="1:29" ht="15" customHeight="1">
      <c r="A31" s="19" t="s">
        <v>14</v>
      </c>
      <c r="B31" s="21">
        <f>6334+14598</f>
        <v>20932</v>
      </c>
      <c r="C31" s="21">
        <f>8241+7728</f>
        <v>15969</v>
      </c>
      <c r="D31" s="21">
        <f>47823+25575</f>
        <v>73398</v>
      </c>
      <c r="E31" s="21">
        <f>4346+26127</f>
        <v>30473</v>
      </c>
      <c r="F31" s="21">
        <f>41038+19796</f>
        <v>60834</v>
      </c>
      <c r="G31" s="21">
        <f>158176</f>
        <v>158176</v>
      </c>
      <c r="H31" s="21">
        <f>28385+82753</f>
        <v>111138</v>
      </c>
      <c r="I31" s="21">
        <f>94772+77057</f>
        <v>171829</v>
      </c>
      <c r="J31" s="21">
        <f>103691+119229</f>
        <v>222920</v>
      </c>
      <c r="K31" s="21">
        <v>68064</v>
      </c>
      <c r="L31" s="21">
        <v>67892</v>
      </c>
      <c r="M31" s="21">
        <v>91037</v>
      </c>
      <c r="N31" s="21">
        <v>80928</v>
      </c>
      <c r="O31" s="21">
        <v>162457</v>
      </c>
      <c r="P31" s="21">
        <v>299494.3</v>
      </c>
      <c r="Q31" s="21">
        <v>630168.2</v>
      </c>
      <c r="R31" s="21">
        <v>1031986</v>
      </c>
      <c r="S31" s="21">
        <v>1948652.4</v>
      </c>
      <c r="T31" s="21">
        <v>2018723.9</v>
      </c>
      <c r="U31" s="21">
        <v>2688046.4</v>
      </c>
      <c r="V31" s="21">
        <v>2803133</v>
      </c>
      <c r="W31" s="49">
        <v>3003127.1</v>
      </c>
      <c r="X31" s="21">
        <v>2220952.7</v>
      </c>
      <c r="Y31" s="14">
        <v>4782297.8</v>
      </c>
      <c r="Z31" s="14">
        <v>4420642.495</v>
      </c>
      <c r="AA31" s="17">
        <v>4784115.096</v>
      </c>
      <c r="AB31" s="16">
        <v>8183913.6</v>
      </c>
      <c r="AC31" s="3">
        <v>3604632</v>
      </c>
    </row>
    <row r="32" spans="1:29" ht="15" customHeight="1">
      <c r="A32" s="19" t="s">
        <v>13</v>
      </c>
      <c r="B32" s="21">
        <v>462</v>
      </c>
      <c r="C32" s="15"/>
      <c r="D32" s="15"/>
      <c r="E32" s="15"/>
      <c r="F32" s="15"/>
      <c r="G32" s="15"/>
      <c r="H32" s="15"/>
      <c r="I32" s="15"/>
      <c r="J32" s="21">
        <v>351264</v>
      </c>
      <c r="K32" s="21">
        <v>426327</v>
      </c>
      <c r="L32" s="21">
        <v>383352</v>
      </c>
      <c r="M32" s="21">
        <v>28642</v>
      </c>
      <c r="N32" s="15"/>
      <c r="O32" s="15"/>
      <c r="P32" s="15"/>
      <c r="Q32" s="21">
        <v>7796.9</v>
      </c>
      <c r="R32" s="21">
        <v>99699.8</v>
      </c>
      <c r="S32" s="21">
        <v>363196</v>
      </c>
      <c r="T32" s="21">
        <v>3665290.2</v>
      </c>
      <c r="U32" s="21">
        <v>7218316</v>
      </c>
      <c r="V32" s="21">
        <v>8420158.7</v>
      </c>
      <c r="W32" s="49">
        <v>10319473.2</v>
      </c>
      <c r="X32" s="21">
        <v>93730.9</v>
      </c>
      <c r="Y32" s="14">
        <v>289978.6</v>
      </c>
      <c r="Z32" s="14">
        <v>309610.905</v>
      </c>
      <c r="AA32" s="17">
        <v>1238312.7</v>
      </c>
      <c r="AB32" s="16">
        <v>3257675.7</v>
      </c>
      <c r="AC32" s="3">
        <v>8398175.6</v>
      </c>
    </row>
    <row r="33" spans="1:29" ht="15" customHeight="1">
      <c r="A33" s="19" t="s">
        <v>10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49"/>
      <c r="X33" s="21"/>
      <c r="Y33" s="14"/>
      <c r="Z33" s="14"/>
      <c r="AA33" s="17"/>
      <c r="AB33" s="3"/>
      <c r="AC33" s="3"/>
    </row>
    <row r="34" spans="1:29" ht="15" customHeight="1">
      <c r="A34" s="19" t="s">
        <v>22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>
        <v>4000</v>
      </c>
      <c r="V34" s="15"/>
      <c r="W34" s="51">
        <v>77500</v>
      </c>
      <c r="X34" s="15">
        <v>33355.1</v>
      </c>
      <c r="Y34" s="15">
        <v>299435.2</v>
      </c>
      <c r="Z34" s="15">
        <v>192461.2</v>
      </c>
      <c r="AA34" s="17"/>
      <c r="AB34" s="16">
        <v>16551.1</v>
      </c>
      <c r="AC34" s="3">
        <v>185988.1</v>
      </c>
    </row>
    <row r="35" spans="1:29" ht="15" customHeight="1">
      <c r="A35" s="19" t="s">
        <v>23</v>
      </c>
      <c r="B35" s="21">
        <v>330</v>
      </c>
      <c r="C35" s="21">
        <v>296</v>
      </c>
      <c r="D35" s="21">
        <v>2635</v>
      </c>
      <c r="E35" s="21">
        <v>48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49"/>
      <c r="X35" s="21"/>
      <c r="Y35" s="14"/>
      <c r="Z35" s="14"/>
      <c r="AA35" s="17">
        <v>800516.611</v>
      </c>
      <c r="AB35" s="3"/>
      <c r="AC35" s="3"/>
    </row>
    <row r="36" spans="1:29" ht="1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52"/>
      <c r="X36" s="25"/>
      <c r="Y36" s="25"/>
      <c r="Z36" s="25"/>
      <c r="AA36" s="25"/>
      <c r="AB36" s="25"/>
      <c r="AC36" s="3"/>
    </row>
    <row r="37" spans="1:29" ht="15" customHeight="1">
      <c r="A37" s="26" t="s">
        <v>46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53"/>
      <c r="X37" s="27"/>
      <c r="AC37" s="7"/>
    </row>
    <row r="38" spans="1:23" s="2" customFormat="1" ht="15" customHeight="1">
      <c r="A38" s="28" t="s">
        <v>47</v>
      </c>
      <c r="N38" s="26"/>
      <c r="O38" s="26"/>
      <c r="P38" s="26"/>
      <c r="Q38" s="26"/>
      <c r="R38" s="26"/>
      <c r="S38" s="26"/>
      <c r="T38" s="26"/>
      <c r="U38" s="26"/>
      <c r="W38" s="54"/>
    </row>
    <row r="39" spans="1:29" s="2" customFormat="1" ht="15" customHeight="1">
      <c r="A39" s="28" t="s">
        <v>48</v>
      </c>
      <c r="N39" s="26"/>
      <c r="O39" s="26"/>
      <c r="P39" s="26"/>
      <c r="Q39" s="26"/>
      <c r="R39" s="26"/>
      <c r="S39" s="26"/>
      <c r="T39" s="26"/>
      <c r="U39" s="26"/>
      <c r="W39" s="54"/>
      <c r="AC39" s="2" t="s">
        <v>36</v>
      </c>
    </row>
    <row r="40" spans="1:23" s="2" customFormat="1" ht="15" customHeight="1">
      <c r="A40" s="28" t="s">
        <v>34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6"/>
      <c r="Q40" s="26"/>
      <c r="R40" s="26"/>
      <c r="S40" s="26"/>
      <c r="T40" s="26"/>
      <c r="U40" s="26"/>
      <c r="V40" s="55"/>
      <c r="W40" s="54"/>
    </row>
    <row r="41" spans="1:24" ht="15" customHeight="1">
      <c r="A41" s="30" t="s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6"/>
      <c r="U41" s="2"/>
      <c r="V41" s="2"/>
      <c r="W41" s="54"/>
      <c r="X41" s="2"/>
    </row>
    <row r="42" spans="1:2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54"/>
      <c r="X42" s="2"/>
    </row>
    <row r="43" spans="1:2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54"/>
      <c r="X43" s="2"/>
    </row>
    <row r="44" spans="1:24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54"/>
      <c r="X44" s="2"/>
    </row>
    <row r="45" spans="1:29" ht="15" customHeight="1">
      <c r="A45" s="58" t="s">
        <v>38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</row>
    <row r="46" spans="1:29" ht="15" customHeight="1">
      <c r="A46" s="57" t="s">
        <v>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</row>
    <row r="47" spans="1:13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29" ht="15" customHeight="1">
      <c r="A48" s="4" t="s">
        <v>1</v>
      </c>
      <c r="B48" s="5">
        <v>1980</v>
      </c>
      <c r="C48" s="5">
        <v>1981</v>
      </c>
      <c r="D48" s="5">
        <v>1982</v>
      </c>
      <c r="E48" s="5">
        <v>1983</v>
      </c>
      <c r="F48" s="5">
        <v>1984</v>
      </c>
      <c r="G48" s="5">
        <v>1985</v>
      </c>
      <c r="H48" s="5">
        <v>1986</v>
      </c>
      <c r="I48" s="5">
        <v>1987</v>
      </c>
      <c r="J48" s="5">
        <v>1988</v>
      </c>
      <c r="K48" s="5">
        <v>1989</v>
      </c>
      <c r="L48" s="5">
        <v>1990</v>
      </c>
      <c r="M48" s="5">
        <v>1991</v>
      </c>
      <c r="N48" s="5">
        <v>1992</v>
      </c>
      <c r="O48" s="5">
        <v>1993</v>
      </c>
      <c r="P48" s="5">
        <v>1994</v>
      </c>
      <c r="Q48" s="5">
        <v>1995</v>
      </c>
      <c r="R48" s="5">
        <v>1996</v>
      </c>
      <c r="S48" s="5">
        <v>1997</v>
      </c>
      <c r="T48" s="6">
        <v>1998</v>
      </c>
      <c r="U48" s="6">
        <v>1999</v>
      </c>
      <c r="V48" s="6">
        <v>2000</v>
      </c>
      <c r="W48" s="6">
        <v>2001</v>
      </c>
      <c r="X48" s="6">
        <v>2002</v>
      </c>
      <c r="Y48" s="6">
        <v>2003</v>
      </c>
      <c r="Z48" s="6">
        <v>2004</v>
      </c>
      <c r="AA48" s="6">
        <v>2005</v>
      </c>
      <c r="AB48" s="5">
        <v>2006</v>
      </c>
      <c r="AC48" s="5">
        <v>2007</v>
      </c>
    </row>
    <row r="49" spans="1:22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9" s="12" customFormat="1" ht="15" customHeight="1">
      <c r="A50" s="9" t="s">
        <v>18</v>
      </c>
      <c r="B50" s="31">
        <f>+SUM(B51:B61)</f>
        <v>100</v>
      </c>
      <c r="C50" s="31">
        <f aca="true" t="shared" si="6" ref="C50:AC50">+SUM(C51:C61)</f>
        <v>100</v>
      </c>
      <c r="D50" s="31">
        <f t="shared" si="6"/>
        <v>100</v>
      </c>
      <c r="E50" s="31">
        <f t="shared" si="6"/>
        <v>100</v>
      </c>
      <c r="F50" s="31">
        <f t="shared" si="6"/>
        <v>100</v>
      </c>
      <c r="G50" s="31">
        <f t="shared" si="6"/>
        <v>100</v>
      </c>
      <c r="H50" s="31">
        <f t="shared" si="6"/>
        <v>100.00000000000001</v>
      </c>
      <c r="I50" s="31">
        <f t="shared" si="6"/>
        <v>100</v>
      </c>
      <c r="J50" s="31">
        <f t="shared" si="6"/>
        <v>100</v>
      </c>
      <c r="K50" s="31">
        <f t="shared" si="6"/>
        <v>100</v>
      </c>
      <c r="L50" s="31">
        <f t="shared" si="6"/>
        <v>100</v>
      </c>
      <c r="M50" s="31">
        <f t="shared" si="6"/>
        <v>100</v>
      </c>
      <c r="N50" s="31">
        <f t="shared" si="6"/>
        <v>99.99999999999999</v>
      </c>
      <c r="O50" s="31">
        <f t="shared" si="6"/>
        <v>100.00000000000001</v>
      </c>
      <c r="P50" s="31">
        <f t="shared" si="6"/>
        <v>100.00000000000001</v>
      </c>
      <c r="Q50" s="31">
        <f t="shared" si="6"/>
        <v>100</v>
      </c>
      <c r="R50" s="31">
        <f t="shared" si="6"/>
        <v>100.00000000000001</v>
      </c>
      <c r="S50" s="31">
        <f t="shared" si="6"/>
        <v>100.00000000000003</v>
      </c>
      <c r="T50" s="31">
        <f t="shared" si="6"/>
        <v>100</v>
      </c>
      <c r="U50" s="31">
        <f t="shared" si="6"/>
        <v>100</v>
      </c>
      <c r="V50" s="31">
        <f t="shared" si="6"/>
        <v>99.99999999999999</v>
      </c>
      <c r="W50" s="31">
        <f t="shared" si="6"/>
        <v>99.99999999999999</v>
      </c>
      <c r="X50" s="31">
        <f t="shared" si="6"/>
        <v>100</v>
      </c>
      <c r="Y50" s="31">
        <f t="shared" si="6"/>
        <v>99.99999999999999</v>
      </c>
      <c r="Z50" s="31">
        <f t="shared" si="6"/>
        <v>100</v>
      </c>
      <c r="AA50" s="31">
        <f t="shared" si="6"/>
        <v>100.00000000000001</v>
      </c>
      <c r="AB50" s="31">
        <f t="shared" si="6"/>
        <v>99.99999999999999</v>
      </c>
      <c r="AC50" s="31">
        <f t="shared" si="6"/>
        <v>100.00000000000003</v>
      </c>
    </row>
    <row r="51" spans="1:29" ht="15" customHeight="1">
      <c r="A51" s="19" t="s">
        <v>4</v>
      </c>
      <c r="B51" s="32">
        <f aca="true" t="shared" si="7" ref="B51:AC60">B8/B$7*100</f>
        <v>10.744746329024883</v>
      </c>
      <c r="C51" s="32">
        <f t="shared" si="7"/>
        <v>10.669977764385612</v>
      </c>
      <c r="D51" s="32">
        <f t="shared" si="7"/>
        <v>6.502663906432257</v>
      </c>
      <c r="E51" s="32">
        <f t="shared" si="7"/>
        <v>6.86638700581002</v>
      </c>
      <c r="F51" s="32">
        <f t="shared" si="7"/>
        <v>5.908010182170645</v>
      </c>
      <c r="G51" s="32">
        <f t="shared" si="7"/>
        <v>5.917518627620863</v>
      </c>
      <c r="H51" s="32">
        <f t="shared" si="7"/>
        <v>6.962666414967505</v>
      </c>
      <c r="I51" s="32">
        <f t="shared" si="7"/>
        <v>4.888968578947395</v>
      </c>
      <c r="J51" s="32">
        <f t="shared" si="7"/>
        <v>11.943733891791485</v>
      </c>
      <c r="K51" s="32">
        <f t="shared" si="7"/>
        <v>14.20284090486457</v>
      </c>
      <c r="L51" s="32">
        <f t="shared" si="7"/>
        <v>18.48761073141934</v>
      </c>
      <c r="M51" s="32">
        <f t="shared" si="7"/>
        <v>24.203096103439783</v>
      </c>
      <c r="N51" s="32">
        <f t="shared" si="7"/>
        <v>24.877508738414694</v>
      </c>
      <c r="O51" s="32">
        <f t="shared" si="7"/>
        <v>25.318081994214094</v>
      </c>
      <c r="P51" s="32">
        <f t="shared" si="7"/>
        <v>25.83086862243105</v>
      </c>
      <c r="Q51" s="32">
        <f t="shared" si="7"/>
        <v>23.27342095935617</v>
      </c>
      <c r="R51" s="32">
        <f t="shared" si="7"/>
        <v>20.91111996961037</v>
      </c>
      <c r="S51" s="32">
        <f t="shared" si="7"/>
        <v>23.64813957621973</v>
      </c>
      <c r="T51" s="32">
        <f t="shared" si="7"/>
        <v>19.324079339864024</v>
      </c>
      <c r="U51" s="32">
        <f t="shared" si="7"/>
        <v>19.935764327667226</v>
      </c>
      <c r="V51" s="32">
        <f t="shared" si="7"/>
        <v>20.280409295602766</v>
      </c>
      <c r="W51" s="32">
        <f t="shared" si="7"/>
        <v>21.460567378306976</v>
      </c>
      <c r="X51" s="32">
        <f t="shared" si="7"/>
        <v>20.46799115503478</v>
      </c>
      <c r="Y51" s="32">
        <f t="shared" si="7"/>
        <v>21.11160861385603</v>
      </c>
      <c r="Z51" s="32">
        <f t="shared" si="7"/>
        <v>20.16922701299892</v>
      </c>
      <c r="AA51" s="32">
        <f t="shared" si="7"/>
        <v>21.31784338285865</v>
      </c>
      <c r="AB51" s="32">
        <f t="shared" si="7"/>
        <v>18.820102850242552</v>
      </c>
      <c r="AC51" s="32">
        <f t="shared" si="7"/>
        <v>20.14029283193394</v>
      </c>
    </row>
    <row r="52" spans="1:29" ht="15" customHeight="1">
      <c r="A52" s="19" t="s">
        <v>5</v>
      </c>
      <c r="B52" s="32">
        <f t="shared" si="7"/>
        <v>4.836015123538204</v>
      </c>
      <c r="C52" s="32">
        <f t="shared" si="7"/>
        <v>4.923006587560525</v>
      </c>
      <c r="D52" s="32">
        <f t="shared" si="7"/>
        <v>4.214436586416705</v>
      </c>
      <c r="E52" s="32">
        <f t="shared" si="7"/>
        <v>3.852248272490364</v>
      </c>
      <c r="F52" s="32">
        <f t="shared" si="7"/>
        <v>4.686101720940387</v>
      </c>
      <c r="G52" s="32">
        <f t="shared" si="7"/>
        <v>3.8036549743792856</v>
      </c>
      <c r="H52" s="32">
        <f t="shared" si="7"/>
        <v>7.115757825503417</v>
      </c>
      <c r="I52" s="32">
        <f t="shared" si="7"/>
        <v>5.690778247717978</v>
      </c>
      <c r="J52" s="32">
        <f t="shared" si="7"/>
        <v>5.011171578538009</v>
      </c>
      <c r="K52" s="32">
        <f t="shared" si="7"/>
        <v>5.729708843072951</v>
      </c>
      <c r="L52" s="32">
        <f t="shared" si="7"/>
        <v>7.3847760719579885</v>
      </c>
      <c r="M52" s="32">
        <f t="shared" si="7"/>
        <v>8.136675288740115</v>
      </c>
      <c r="N52" s="32">
        <f t="shared" si="7"/>
        <v>9.021312246971245</v>
      </c>
      <c r="O52" s="32">
        <f t="shared" si="7"/>
        <v>9.20762910961764</v>
      </c>
      <c r="P52" s="32">
        <f t="shared" si="7"/>
        <v>10.611995078284755</v>
      </c>
      <c r="Q52" s="32">
        <f t="shared" si="7"/>
        <v>9.386604370546223</v>
      </c>
      <c r="R52" s="32">
        <f t="shared" si="7"/>
        <v>8.315837280373376</v>
      </c>
      <c r="S52" s="32">
        <f t="shared" si="7"/>
        <v>8.302346284984052</v>
      </c>
      <c r="T52" s="32">
        <f t="shared" si="7"/>
        <v>7.493923597921631</v>
      </c>
      <c r="U52" s="32">
        <f t="shared" si="7"/>
        <v>8.869210111360943</v>
      </c>
      <c r="V52" s="32">
        <f t="shared" si="7"/>
        <v>7.849173600836788</v>
      </c>
      <c r="W52" s="32">
        <f t="shared" si="7"/>
        <v>15.186448142652429</v>
      </c>
      <c r="X52" s="32">
        <f t="shared" si="7"/>
        <v>15.432496053499142</v>
      </c>
      <c r="Y52" s="32">
        <f t="shared" si="7"/>
        <v>13.52533352064792</v>
      </c>
      <c r="Z52" s="32">
        <f t="shared" si="7"/>
        <v>15.746785048236392</v>
      </c>
      <c r="AA52" s="32">
        <f t="shared" si="7"/>
        <v>14.885887441375745</v>
      </c>
      <c r="AB52" s="32">
        <f t="shared" si="7"/>
        <v>13.10381617657909</v>
      </c>
      <c r="AC52" s="32">
        <f t="shared" si="7"/>
        <v>14.950003798475219</v>
      </c>
    </row>
    <row r="53" spans="1:29" ht="15" customHeight="1">
      <c r="A53" s="19" t="s">
        <v>6</v>
      </c>
      <c r="B53" s="32">
        <f t="shared" si="7"/>
        <v>0.6887657903221078</v>
      </c>
      <c r="C53" s="32">
        <f t="shared" si="7"/>
        <v>0.9070883813719581</v>
      </c>
      <c r="D53" s="32">
        <f t="shared" si="7"/>
        <v>0.8049516083269407</v>
      </c>
      <c r="E53" s="32">
        <f t="shared" si="7"/>
        <v>6.117763120561184</v>
      </c>
      <c r="F53" s="32">
        <f t="shared" si="7"/>
        <v>2.9754778590570696</v>
      </c>
      <c r="G53" s="32">
        <f t="shared" si="7"/>
        <v>1.6357959749486346</v>
      </c>
      <c r="H53" s="32">
        <f t="shared" si="7"/>
        <v>4.189179545145851</v>
      </c>
      <c r="I53" s="32">
        <f t="shared" si="7"/>
        <v>8.671313015340282</v>
      </c>
      <c r="J53" s="32">
        <f t="shared" si="7"/>
        <v>13.154418993374348</v>
      </c>
      <c r="K53" s="32">
        <f t="shared" si="7"/>
        <v>22.86212767590054</v>
      </c>
      <c r="L53" s="32">
        <f t="shared" si="7"/>
        <v>18.698022323064897</v>
      </c>
      <c r="M53" s="32">
        <f t="shared" si="7"/>
        <v>14.382695618846839</v>
      </c>
      <c r="N53" s="32">
        <f t="shared" si="7"/>
        <v>15.169734451123404</v>
      </c>
      <c r="O53" s="32">
        <f t="shared" si="7"/>
        <v>13.733427891808356</v>
      </c>
      <c r="P53" s="32">
        <f t="shared" si="7"/>
        <v>12.305238849794781</v>
      </c>
      <c r="Q53" s="32">
        <f t="shared" si="7"/>
        <v>12.771052825197565</v>
      </c>
      <c r="R53" s="32">
        <f t="shared" si="7"/>
        <v>10.468301206468974</v>
      </c>
      <c r="S53" s="32">
        <f t="shared" si="7"/>
        <v>9.624774295882757</v>
      </c>
      <c r="T53" s="32">
        <f t="shared" si="7"/>
        <v>12.30453402932178</v>
      </c>
      <c r="U53" s="32">
        <f t="shared" si="7"/>
        <v>13.00145593496553</v>
      </c>
      <c r="V53" s="32">
        <f t="shared" si="7"/>
        <v>11.259088379367318</v>
      </c>
      <c r="W53" s="32">
        <f t="shared" si="7"/>
        <v>2.059429323442967</v>
      </c>
      <c r="X53" s="32">
        <f t="shared" si="7"/>
        <v>1.3046628281183983</v>
      </c>
      <c r="Y53" s="32">
        <f t="shared" si="7"/>
        <v>0.9648883882637259</v>
      </c>
      <c r="Z53" s="32">
        <f t="shared" si="7"/>
        <v>1.780078926903661</v>
      </c>
      <c r="AA53" s="32">
        <f t="shared" si="7"/>
        <v>1.450707478455916</v>
      </c>
      <c r="AB53" s="32">
        <f t="shared" si="7"/>
        <v>1.8709388561821991</v>
      </c>
      <c r="AC53" s="32">
        <f t="shared" si="7"/>
        <v>1.9624450318867115</v>
      </c>
    </row>
    <row r="54" spans="1:29" ht="15" customHeight="1">
      <c r="A54" s="19" t="s">
        <v>7</v>
      </c>
      <c r="B54" s="32">
        <f t="shared" si="7"/>
        <v>5.4661625487265155</v>
      </c>
      <c r="C54" s="32">
        <f t="shared" si="7"/>
        <v>2.9779098522474596</v>
      </c>
      <c r="D54" s="32">
        <f t="shared" si="7"/>
        <v>1.9445991530143651</v>
      </c>
      <c r="E54" s="32">
        <f t="shared" si="7"/>
        <v>1.0083505393147583</v>
      </c>
      <c r="F54" s="32">
        <f t="shared" si="7"/>
        <v>1.125700863949022</v>
      </c>
      <c r="G54" s="32">
        <f t="shared" si="7"/>
        <v>0.23609426442557616</v>
      </c>
      <c r="H54" s="32">
        <f t="shared" si="7"/>
        <v>22.943798186384765</v>
      </c>
      <c r="I54" s="32">
        <f t="shared" si="7"/>
        <v>22.971985697395606</v>
      </c>
      <c r="J54" s="32">
        <f t="shared" si="7"/>
        <v>3.931115442865528</v>
      </c>
      <c r="K54" s="32">
        <f t="shared" si="7"/>
        <v>1.580690334479493</v>
      </c>
      <c r="L54" s="32">
        <f t="shared" si="7"/>
        <v>3.234930633719441</v>
      </c>
      <c r="M54" s="32">
        <f t="shared" si="7"/>
        <v>2.1762343447145747</v>
      </c>
      <c r="N54" s="32">
        <f t="shared" si="7"/>
        <v>2.6579620177097882</v>
      </c>
      <c r="O54" s="32">
        <f t="shared" si="7"/>
        <v>2.9349683862021863</v>
      </c>
      <c r="P54" s="32">
        <f t="shared" si="7"/>
        <v>5.389933833195926</v>
      </c>
      <c r="Q54" s="32">
        <f t="shared" si="7"/>
        <v>5.409503877604335</v>
      </c>
      <c r="R54" s="32">
        <f t="shared" si="7"/>
        <v>4.008028767677613</v>
      </c>
      <c r="S54" s="32">
        <f t="shared" si="7"/>
        <v>4.948648201052997</v>
      </c>
      <c r="T54" s="32">
        <f t="shared" si="7"/>
        <v>2.7703607673962534</v>
      </c>
      <c r="U54" s="32">
        <f t="shared" si="7"/>
        <v>2.896928407458948</v>
      </c>
      <c r="V54" s="32">
        <f t="shared" si="7"/>
        <v>2.094988011051033</v>
      </c>
      <c r="W54" s="32">
        <f t="shared" si="7"/>
        <v>1.8033529934542645</v>
      </c>
      <c r="X54" s="32">
        <f t="shared" si="7"/>
        <v>2.4595901739022055</v>
      </c>
      <c r="Y54" s="32">
        <f t="shared" si="7"/>
        <v>5.777891470905323</v>
      </c>
      <c r="Z54" s="32">
        <f t="shared" si="7"/>
        <v>6.61779832223596</v>
      </c>
      <c r="AA54" s="32">
        <f t="shared" si="7"/>
        <v>6.257280540995561</v>
      </c>
      <c r="AB54" s="32">
        <f t="shared" si="7"/>
        <v>4.4982436499162555</v>
      </c>
      <c r="AC54" s="32">
        <f t="shared" si="7"/>
        <v>3.1201179665511383</v>
      </c>
    </row>
    <row r="55" spans="1:29" ht="15" customHeight="1">
      <c r="A55" s="19" t="s">
        <v>8</v>
      </c>
      <c r="B55" s="32">
        <f t="shared" si="7"/>
        <v>0</v>
      </c>
      <c r="C55" s="32">
        <f t="shared" si="7"/>
        <v>0</v>
      </c>
      <c r="D55" s="32">
        <f t="shared" si="7"/>
        <v>0</v>
      </c>
      <c r="E55" s="32">
        <f t="shared" si="7"/>
        <v>0</v>
      </c>
      <c r="F55" s="32">
        <f t="shared" si="7"/>
        <v>0</v>
      </c>
      <c r="G55" s="32">
        <f t="shared" si="7"/>
        <v>0</v>
      </c>
      <c r="H55" s="32">
        <f t="shared" si="7"/>
        <v>0</v>
      </c>
      <c r="I55" s="32">
        <f t="shared" si="7"/>
        <v>0</v>
      </c>
      <c r="J55" s="32">
        <f t="shared" si="7"/>
        <v>0</v>
      </c>
      <c r="K55" s="32">
        <f t="shared" si="7"/>
        <v>0</v>
      </c>
      <c r="L55" s="32">
        <f t="shared" si="7"/>
        <v>0</v>
      </c>
      <c r="M55" s="32">
        <f t="shared" si="7"/>
        <v>0</v>
      </c>
      <c r="N55" s="32">
        <f t="shared" si="7"/>
        <v>0</v>
      </c>
      <c r="O55" s="32">
        <f t="shared" si="7"/>
        <v>0</v>
      </c>
      <c r="P55" s="32">
        <f t="shared" si="7"/>
        <v>0</v>
      </c>
      <c r="Q55" s="32">
        <f t="shared" si="7"/>
        <v>0.9141345967873274</v>
      </c>
      <c r="R55" s="32">
        <f t="shared" si="7"/>
        <v>0.5132983133385725</v>
      </c>
      <c r="S55" s="32">
        <f t="shared" si="7"/>
        <v>0.5397830425670936</v>
      </c>
      <c r="T55" s="32">
        <f t="shared" si="7"/>
        <v>0.4159038754210494</v>
      </c>
      <c r="U55" s="32">
        <f t="shared" si="7"/>
        <v>0.100086160042529</v>
      </c>
      <c r="V55" s="32">
        <f t="shared" si="7"/>
        <v>0.02250064522287394</v>
      </c>
      <c r="W55" s="32">
        <f t="shared" si="7"/>
        <v>0.023759894949217302</v>
      </c>
      <c r="X55" s="32">
        <f t="shared" si="7"/>
        <v>0.019625548483179364</v>
      </c>
      <c r="Y55" s="32">
        <f t="shared" si="7"/>
        <v>0.02337724706556818</v>
      </c>
      <c r="Z55" s="32">
        <f t="shared" si="7"/>
        <v>0.009308996475360806</v>
      </c>
      <c r="AA55" s="32">
        <f t="shared" si="7"/>
        <v>0.0020319344106894317</v>
      </c>
      <c r="AB55" s="32">
        <f t="shared" si="7"/>
        <v>3.1661179049094523E-07</v>
      </c>
      <c r="AC55" s="32">
        <f t="shared" si="7"/>
        <v>9.876109983469254E-05</v>
      </c>
    </row>
    <row r="56" spans="1:29" ht="15" customHeight="1">
      <c r="A56" s="19" t="s">
        <v>15</v>
      </c>
      <c r="B56" s="32">
        <f t="shared" si="7"/>
        <v>36.89732993346816</v>
      </c>
      <c r="C56" s="32">
        <f t="shared" si="7"/>
        <v>35.45749257081108</v>
      </c>
      <c r="D56" s="32">
        <f t="shared" si="7"/>
        <v>26.258656382341506</v>
      </c>
      <c r="E56" s="32">
        <f t="shared" si="7"/>
        <v>52.98249136790826</v>
      </c>
      <c r="F56" s="32">
        <f t="shared" si="7"/>
        <v>46.55655975067597</v>
      </c>
      <c r="G56" s="32">
        <f t="shared" si="7"/>
        <v>42.97859370745352</v>
      </c>
      <c r="H56" s="32">
        <f t="shared" si="7"/>
        <v>45.265216480463</v>
      </c>
      <c r="I56" s="32">
        <f t="shared" si="7"/>
        <v>50.988021890771016</v>
      </c>
      <c r="J56" s="32">
        <f t="shared" si="7"/>
        <v>64.67075848375713</v>
      </c>
      <c r="K56" s="32">
        <f t="shared" si="7"/>
        <v>54.981057632793295</v>
      </c>
      <c r="L56" s="32">
        <f t="shared" si="7"/>
        <v>50.76318153951947</v>
      </c>
      <c r="M56" s="32">
        <f t="shared" si="7"/>
        <v>50.40309369825253</v>
      </c>
      <c r="N56" s="32">
        <f t="shared" si="7"/>
        <v>44.89671031398216</v>
      </c>
      <c r="O56" s="32">
        <f t="shared" si="7"/>
        <v>45.01531999654461</v>
      </c>
      <c r="P56" s="32">
        <f t="shared" si="7"/>
        <v>40.454505431374336</v>
      </c>
      <c r="Q56" s="32">
        <f t="shared" si="7"/>
        <v>42.19340244291593</v>
      </c>
      <c r="R56" s="32">
        <f t="shared" si="7"/>
        <v>38.11623587928173</v>
      </c>
      <c r="S56" s="32">
        <f t="shared" si="7"/>
        <v>40.65729315635803</v>
      </c>
      <c r="T56" s="32">
        <f t="shared" si="7"/>
        <v>37.77843700201935</v>
      </c>
      <c r="U56" s="32">
        <f t="shared" si="7"/>
        <v>40.71661305921702</v>
      </c>
      <c r="V56" s="32">
        <f t="shared" si="7"/>
        <v>41.4227236049589</v>
      </c>
      <c r="W56" s="32">
        <f t="shared" si="7"/>
        <v>41.50574981399371</v>
      </c>
      <c r="X56" s="32">
        <f t="shared" si="7"/>
        <v>40.20822588960747</v>
      </c>
      <c r="Y56" s="32">
        <f t="shared" si="7"/>
        <v>39.10162460758502</v>
      </c>
      <c r="Z56" s="32">
        <f t="shared" si="7"/>
        <v>39.967338210040445</v>
      </c>
      <c r="AA56" s="32">
        <f t="shared" si="7"/>
        <v>43.74204936900826</v>
      </c>
      <c r="AB56" s="32">
        <f t="shared" si="7"/>
        <v>46.31612810054786</v>
      </c>
      <c r="AC56" s="32">
        <f t="shared" si="7"/>
        <v>46.088125086441885</v>
      </c>
    </row>
    <row r="57" spans="1:29" ht="15" customHeight="1">
      <c r="A57" s="19" t="s">
        <v>9</v>
      </c>
      <c r="B57" s="32">
        <f t="shared" si="7"/>
        <v>41.36698027492013</v>
      </c>
      <c r="C57" s="32">
        <f t="shared" si="7"/>
        <v>45.06452484362337</v>
      </c>
      <c r="D57" s="32">
        <f t="shared" si="7"/>
        <v>60.27469236346823</v>
      </c>
      <c r="E57" s="32">
        <f t="shared" si="7"/>
        <v>29.172759693915413</v>
      </c>
      <c r="F57" s="32">
        <f t="shared" si="7"/>
        <v>38.7481496232069</v>
      </c>
      <c r="G57" s="32">
        <f t="shared" si="7"/>
        <v>45.428342451172114</v>
      </c>
      <c r="H57" s="32">
        <f t="shared" si="7"/>
        <v>13.52338154753546</v>
      </c>
      <c r="I57" s="32">
        <f t="shared" si="7"/>
        <v>6.788932569827725</v>
      </c>
      <c r="J57" s="32">
        <f t="shared" si="7"/>
        <v>1.2888016096735</v>
      </c>
      <c r="K57" s="32">
        <f t="shared" si="7"/>
        <v>0.2685834664081772</v>
      </c>
      <c r="L57" s="32">
        <f t="shared" si="7"/>
        <v>1.315886613621546</v>
      </c>
      <c r="M57" s="32">
        <f t="shared" si="7"/>
        <v>0.5602831428268166</v>
      </c>
      <c r="N57" s="32">
        <f t="shared" si="7"/>
        <v>1.2016411943504073</v>
      </c>
      <c r="O57" s="32">
        <f t="shared" si="7"/>
        <v>2.848152437307458</v>
      </c>
      <c r="P57" s="32">
        <f t="shared" si="7"/>
        <v>3.718253579299302</v>
      </c>
      <c r="Q57" s="32">
        <f t="shared" si="7"/>
        <v>5.645822883633696</v>
      </c>
      <c r="R57" s="32">
        <f t="shared" si="7"/>
        <v>17.38496346926647</v>
      </c>
      <c r="S57" s="32">
        <f t="shared" si="7"/>
        <v>10.037641602439246</v>
      </c>
      <c r="T57" s="32">
        <f t="shared" si="7"/>
        <v>14.809937753765375</v>
      </c>
      <c r="U57" s="32">
        <f t="shared" si="7"/>
        <v>2.0835476171752982</v>
      </c>
      <c r="V57" s="32">
        <f t="shared" si="7"/>
        <v>8.430244096050805</v>
      </c>
      <c r="W57" s="32">
        <f t="shared" si="7"/>
        <v>6.4577922084867705</v>
      </c>
      <c r="X57" s="32">
        <f t="shared" si="7"/>
        <v>10.495553889287315</v>
      </c>
      <c r="Y57" s="32">
        <f t="shared" si="7"/>
        <v>7.694604844934381</v>
      </c>
      <c r="Z57" s="32">
        <f t="shared" si="7"/>
        <v>2.4367385786621605</v>
      </c>
      <c r="AA57" s="32">
        <f t="shared" si="7"/>
        <v>0</v>
      </c>
      <c r="AB57" s="32">
        <f t="shared" si="7"/>
        <v>0.5679084682743515</v>
      </c>
      <c r="AC57" s="32">
        <f t="shared" si="7"/>
        <v>0</v>
      </c>
    </row>
    <row r="58" spans="1:30" ht="15" customHeight="1">
      <c r="A58" s="19" t="s">
        <v>10</v>
      </c>
      <c r="B58" s="32">
        <f t="shared" si="7"/>
        <v>0</v>
      </c>
      <c r="C58" s="32">
        <f t="shared" si="7"/>
        <v>0</v>
      </c>
      <c r="D58" s="32">
        <f t="shared" si="7"/>
        <v>0</v>
      </c>
      <c r="E58" s="32">
        <f t="shared" si="7"/>
        <v>0</v>
      </c>
      <c r="F58" s="32">
        <f t="shared" si="7"/>
        <v>0</v>
      </c>
      <c r="G58" s="32">
        <f t="shared" si="7"/>
        <v>0</v>
      </c>
      <c r="H58" s="32">
        <f t="shared" si="7"/>
        <v>0</v>
      </c>
      <c r="I58" s="32">
        <f t="shared" si="7"/>
        <v>0</v>
      </c>
      <c r="J58" s="32">
        <f t="shared" si="7"/>
        <v>0</v>
      </c>
      <c r="K58" s="32">
        <f t="shared" si="7"/>
        <v>0.3749911424809744</v>
      </c>
      <c r="L58" s="32">
        <f t="shared" si="7"/>
        <v>0.11559208669730871</v>
      </c>
      <c r="M58" s="32">
        <f t="shared" si="7"/>
        <v>0.13792180317934383</v>
      </c>
      <c r="N58" s="32">
        <f t="shared" si="7"/>
        <v>2.1751310374482964</v>
      </c>
      <c r="O58" s="32">
        <f t="shared" si="7"/>
        <v>0.94242018430566</v>
      </c>
      <c r="P58" s="32">
        <f t="shared" si="7"/>
        <v>1.689204605619857</v>
      </c>
      <c r="Q58" s="32">
        <f t="shared" si="7"/>
        <v>0</v>
      </c>
      <c r="R58" s="32">
        <f t="shared" si="7"/>
        <v>0</v>
      </c>
      <c r="S58" s="32">
        <f t="shared" si="7"/>
        <v>0</v>
      </c>
      <c r="T58" s="32">
        <f t="shared" si="7"/>
        <v>0</v>
      </c>
      <c r="U58" s="32">
        <f t="shared" si="7"/>
        <v>0</v>
      </c>
      <c r="V58" s="32">
        <f t="shared" si="7"/>
        <v>0</v>
      </c>
      <c r="W58" s="32">
        <f t="shared" si="7"/>
        <v>0</v>
      </c>
      <c r="X58" s="32">
        <f t="shared" si="7"/>
        <v>0</v>
      </c>
      <c r="Y58" s="32">
        <f t="shared" si="7"/>
        <v>0</v>
      </c>
      <c r="Z58" s="32">
        <f t="shared" si="7"/>
        <v>0</v>
      </c>
      <c r="AA58" s="32">
        <f t="shared" si="7"/>
        <v>0</v>
      </c>
      <c r="AB58" s="32">
        <f t="shared" si="7"/>
        <v>0</v>
      </c>
      <c r="AC58" s="32">
        <f t="shared" si="7"/>
        <v>0</v>
      </c>
      <c r="AD58" s="1" t="s">
        <v>36</v>
      </c>
    </row>
    <row r="59" spans="1:29" ht="15" customHeight="1">
      <c r="A59" s="19" t="s">
        <v>11</v>
      </c>
      <c r="B59" s="32">
        <f t="shared" si="7"/>
        <v>0</v>
      </c>
      <c r="C59" s="32">
        <f t="shared" si="7"/>
        <v>0</v>
      </c>
      <c r="D59" s="32">
        <f t="shared" si="7"/>
        <v>0</v>
      </c>
      <c r="E59" s="32">
        <f t="shared" si="7"/>
        <v>0</v>
      </c>
      <c r="F59" s="32">
        <f t="shared" si="7"/>
        <v>0</v>
      </c>
      <c r="G59" s="32">
        <f t="shared" si="7"/>
        <v>0</v>
      </c>
      <c r="H59" s="32">
        <f t="shared" si="7"/>
        <v>0</v>
      </c>
      <c r="I59" s="32">
        <f t="shared" si="7"/>
        <v>0</v>
      </c>
      <c r="J59" s="32">
        <f t="shared" si="7"/>
        <v>0</v>
      </c>
      <c r="K59" s="32">
        <f t="shared" si="7"/>
        <v>0</v>
      </c>
      <c r="L59" s="32">
        <f t="shared" si="7"/>
        <v>0</v>
      </c>
      <c r="M59" s="32">
        <f t="shared" si="7"/>
        <v>0</v>
      </c>
      <c r="N59" s="32">
        <f t="shared" si="7"/>
        <v>0</v>
      </c>
      <c r="O59" s="32">
        <f t="shared" si="7"/>
        <v>0</v>
      </c>
      <c r="P59" s="32">
        <f t="shared" si="7"/>
        <v>0</v>
      </c>
      <c r="Q59" s="32">
        <f t="shared" si="7"/>
        <v>0.40605804395874234</v>
      </c>
      <c r="R59" s="32">
        <f t="shared" si="7"/>
        <v>0.2822151139829007</v>
      </c>
      <c r="S59" s="32">
        <f t="shared" si="7"/>
        <v>2.2413738404961063</v>
      </c>
      <c r="T59" s="32">
        <f t="shared" si="7"/>
        <v>5.102823634290532</v>
      </c>
      <c r="U59" s="32">
        <f t="shared" si="7"/>
        <v>4.580858928683333</v>
      </c>
      <c r="V59" s="32">
        <f t="shared" si="7"/>
        <v>5.523121034018673</v>
      </c>
      <c r="W59" s="32">
        <f t="shared" si="7"/>
        <v>9.592629975836237</v>
      </c>
      <c r="X59" s="32">
        <f t="shared" si="7"/>
        <v>8.81151309480292</v>
      </c>
      <c r="Y59" s="32">
        <f t="shared" si="7"/>
        <v>11.666666242528674</v>
      </c>
      <c r="Z59" s="32">
        <f t="shared" si="7"/>
        <v>12.8763008780527</v>
      </c>
      <c r="AA59" s="32">
        <f t="shared" si="7"/>
        <v>12.344199852895184</v>
      </c>
      <c r="AB59" s="32">
        <f t="shared" si="7"/>
        <v>13.510077228771127</v>
      </c>
      <c r="AC59" s="32">
        <f t="shared" si="7"/>
        <v>13.63369831888654</v>
      </c>
    </row>
    <row r="60" spans="1:29" ht="15" customHeight="1">
      <c r="A60" s="19" t="s">
        <v>12</v>
      </c>
      <c r="B60" s="32">
        <f t="shared" si="7"/>
        <v>0</v>
      </c>
      <c r="C60" s="32">
        <f t="shared" si="7"/>
        <v>0</v>
      </c>
      <c r="D60" s="32">
        <f t="shared" si="7"/>
        <v>0</v>
      </c>
      <c r="E60" s="32">
        <f aca="true" t="shared" si="8" ref="E60:AC60">E17/E$7*100</f>
        <v>0</v>
      </c>
      <c r="F60" s="32">
        <f t="shared" si="8"/>
        <v>0</v>
      </c>
      <c r="G60" s="32">
        <f t="shared" si="8"/>
        <v>0</v>
      </c>
      <c r="H60" s="32">
        <f t="shared" si="8"/>
        <v>0</v>
      </c>
      <c r="I60" s="32">
        <f t="shared" si="8"/>
        <v>0</v>
      </c>
      <c r="J60" s="32">
        <f t="shared" si="8"/>
        <v>0</v>
      </c>
      <c r="K60" s="32">
        <f t="shared" si="8"/>
        <v>0</v>
      </c>
      <c r="L60" s="32">
        <f t="shared" si="8"/>
        <v>0</v>
      </c>
      <c r="M60" s="32">
        <f t="shared" si="8"/>
        <v>0</v>
      </c>
      <c r="N60" s="32">
        <f t="shared" si="8"/>
        <v>0</v>
      </c>
      <c r="O60" s="32">
        <f t="shared" si="8"/>
        <v>0</v>
      </c>
      <c r="P60" s="32">
        <f t="shared" si="8"/>
        <v>0</v>
      </c>
      <c r="Q60" s="32">
        <f t="shared" si="8"/>
        <v>0</v>
      </c>
      <c r="R60" s="32">
        <f t="shared" si="8"/>
        <v>0</v>
      </c>
      <c r="S60" s="32">
        <f t="shared" si="8"/>
        <v>0</v>
      </c>
      <c r="T60" s="32">
        <f t="shared" si="8"/>
        <v>0</v>
      </c>
      <c r="U60" s="32">
        <f t="shared" si="8"/>
        <v>0</v>
      </c>
      <c r="V60" s="32">
        <f t="shared" si="8"/>
        <v>0</v>
      </c>
      <c r="W60" s="32">
        <f t="shared" si="8"/>
        <v>0</v>
      </c>
      <c r="X60" s="32">
        <f t="shared" si="8"/>
        <v>0</v>
      </c>
      <c r="Y60" s="32">
        <f t="shared" si="8"/>
        <v>0</v>
      </c>
      <c r="Z60" s="32">
        <f t="shared" si="8"/>
        <v>0.396424026394405</v>
      </c>
      <c r="AA60" s="32">
        <f t="shared" si="8"/>
        <v>0</v>
      </c>
      <c r="AB60" s="32">
        <f t="shared" si="8"/>
        <v>0</v>
      </c>
      <c r="AC60" s="32">
        <f t="shared" si="8"/>
        <v>0.10521820472474569</v>
      </c>
    </row>
    <row r="61" spans="1:29" ht="15" customHeight="1">
      <c r="A61" s="19" t="s">
        <v>13</v>
      </c>
      <c r="B61" s="32">
        <f aca="true" t="shared" si="9" ref="B61:AC61">B18/B$7*100</f>
        <v>0</v>
      </c>
      <c r="C61" s="32">
        <f t="shared" si="9"/>
        <v>0</v>
      </c>
      <c r="D61" s="32">
        <f t="shared" si="9"/>
        <v>0</v>
      </c>
      <c r="E61" s="32">
        <f t="shared" si="9"/>
        <v>0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0</v>
      </c>
      <c r="J61" s="32">
        <f t="shared" si="9"/>
        <v>0</v>
      </c>
      <c r="K61" s="32">
        <f t="shared" si="9"/>
        <v>0</v>
      </c>
      <c r="L61" s="32">
        <f t="shared" si="9"/>
        <v>0</v>
      </c>
      <c r="M61" s="32">
        <f t="shared" si="9"/>
        <v>0</v>
      </c>
      <c r="N61" s="32">
        <f t="shared" si="9"/>
        <v>0</v>
      </c>
      <c r="O61" s="32">
        <f t="shared" si="9"/>
        <v>0</v>
      </c>
      <c r="P61" s="32">
        <f t="shared" si="9"/>
        <v>0</v>
      </c>
      <c r="Q61" s="32">
        <f t="shared" si="9"/>
        <v>0</v>
      </c>
      <c r="R61" s="32">
        <f t="shared" si="9"/>
        <v>0</v>
      </c>
      <c r="S61" s="32">
        <f t="shared" si="9"/>
        <v>0</v>
      </c>
      <c r="T61" s="32">
        <f t="shared" si="9"/>
        <v>0</v>
      </c>
      <c r="U61" s="32">
        <f t="shared" si="9"/>
        <v>7.815535453429173</v>
      </c>
      <c r="V61" s="32">
        <f t="shared" si="9"/>
        <v>3.1177513328908484</v>
      </c>
      <c r="W61" s="32">
        <f t="shared" si="9"/>
        <v>1.910270268877428</v>
      </c>
      <c r="X61" s="32">
        <f t="shared" si="9"/>
        <v>0.8003413672645722</v>
      </c>
      <c r="Y61" s="32">
        <f t="shared" si="9"/>
        <v>0.13400506421334346</v>
      </c>
      <c r="Z61" s="32">
        <f t="shared" si="9"/>
        <v>0</v>
      </c>
      <c r="AA61" s="32">
        <f t="shared" si="9"/>
        <v>0</v>
      </c>
      <c r="AB61" s="32">
        <f t="shared" si="9"/>
        <v>1.3127843528747656</v>
      </c>
      <c r="AC61" s="32">
        <f t="shared" si="9"/>
        <v>0</v>
      </c>
    </row>
    <row r="62" spans="1:29" ht="15" customHeight="1">
      <c r="A62" s="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4"/>
      <c r="AC62" s="34"/>
    </row>
    <row r="63" spans="1:29" s="12" customFormat="1" ht="15" customHeight="1">
      <c r="A63" s="9" t="s">
        <v>19</v>
      </c>
      <c r="B63" s="31">
        <f>SUM(B64:B78)</f>
        <v>99.99999999999999</v>
      </c>
      <c r="C63" s="31">
        <f>SUM(C64:C78)</f>
        <v>100.00000000000001</v>
      </c>
      <c r="D63" s="31">
        <f>SUM(D64:D78)</f>
        <v>100.00000000000001</v>
      </c>
      <c r="E63" s="31">
        <f aca="true" t="shared" si="10" ref="E63:V63">SUM(E64:E77)</f>
        <v>99.97904726152073</v>
      </c>
      <c r="F63" s="31">
        <f t="shared" si="10"/>
        <v>100</v>
      </c>
      <c r="G63" s="31">
        <f t="shared" si="10"/>
        <v>100</v>
      </c>
      <c r="H63" s="31">
        <f t="shared" si="10"/>
        <v>100.00000000000001</v>
      </c>
      <c r="I63" s="31">
        <f t="shared" si="10"/>
        <v>100.00000000000001</v>
      </c>
      <c r="J63" s="31">
        <f t="shared" si="10"/>
        <v>99.99999999999999</v>
      </c>
      <c r="K63" s="31">
        <f t="shared" si="10"/>
        <v>100</v>
      </c>
      <c r="L63" s="31">
        <f t="shared" si="10"/>
        <v>100</v>
      </c>
      <c r="M63" s="31">
        <f t="shared" si="10"/>
        <v>100</v>
      </c>
      <c r="N63" s="31">
        <f t="shared" si="10"/>
        <v>100</v>
      </c>
      <c r="O63" s="31">
        <f t="shared" si="10"/>
        <v>99.99999999999999</v>
      </c>
      <c r="P63" s="31">
        <f t="shared" si="10"/>
        <v>99.99999999999999</v>
      </c>
      <c r="Q63" s="31">
        <f t="shared" si="10"/>
        <v>99.95666257433915</v>
      </c>
      <c r="R63" s="31">
        <f t="shared" si="10"/>
        <v>99.99999999999999</v>
      </c>
      <c r="S63" s="31">
        <f t="shared" si="10"/>
        <v>100</v>
      </c>
      <c r="T63" s="31">
        <f t="shared" si="10"/>
        <v>100</v>
      </c>
      <c r="U63" s="31">
        <f t="shared" si="10"/>
        <v>99.99147075944663</v>
      </c>
      <c r="V63" s="31">
        <f t="shared" si="10"/>
        <v>100</v>
      </c>
      <c r="W63" s="31">
        <f>SUM(W64:W77)</f>
        <v>100</v>
      </c>
      <c r="X63" s="31">
        <f>X64+X68+X71+X74+X75+X76+X77</f>
        <v>99.99999999999999</v>
      </c>
      <c r="Y63" s="31">
        <f>Y64+Y68+Y71+Y74+Y75+Y76+Y77</f>
        <v>100</v>
      </c>
      <c r="Z63" s="31">
        <f>Z64+Z68+Z71+Z74+Z75+Z76+Z77</f>
        <v>99.99999999999999</v>
      </c>
      <c r="AA63" s="31">
        <f>AA64+AA68+AA71+AA74+AA75+AA76+AA77+AA78+AA79</f>
        <v>100</v>
      </c>
      <c r="AB63" s="31">
        <f>AB64+AB68+AB71+AB74+AB75+AB76+AB77+AB78+AB79</f>
        <v>100.00000000000001</v>
      </c>
      <c r="AC63" s="31">
        <f>AC64+AC68+AC71+AC74+AC75+AC76+AC77+AC78+AC79</f>
        <v>100.00000000000001</v>
      </c>
    </row>
    <row r="64" spans="1:29" ht="15" customHeight="1">
      <c r="A64" s="19" t="s">
        <v>29</v>
      </c>
      <c r="B64" s="32">
        <f aca="true" t="shared" si="11" ref="B64:AC64">B21/B$20*100</f>
        <v>18.08523110290454</v>
      </c>
      <c r="C64" s="32">
        <f t="shared" si="11"/>
        <v>16.516697491739574</v>
      </c>
      <c r="D64" s="32">
        <f t="shared" si="11"/>
        <v>13.393091707737415</v>
      </c>
      <c r="E64" s="32">
        <f t="shared" si="11"/>
        <v>22.685704557657136</v>
      </c>
      <c r="F64" s="32">
        <f t="shared" si="11"/>
        <v>33.18946178926937</v>
      </c>
      <c r="G64" s="32">
        <f t="shared" si="11"/>
        <v>33.6463722553655</v>
      </c>
      <c r="H64" s="32">
        <f t="shared" si="11"/>
        <v>39.505986679896225</v>
      </c>
      <c r="I64" s="32">
        <f t="shared" si="11"/>
        <v>41.48924208975731</v>
      </c>
      <c r="J64" s="32">
        <f t="shared" si="11"/>
        <v>43.28886441206096</v>
      </c>
      <c r="K64" s="32">
        <f t="shared" si="11"/>
        <v>52.20707842026491</v>
      </c>
      <c r="L64" s="32">
        <f t="shared" si="11"/>
        <v>54.94482810072302</v>
      </c>
      <c r="M64" s="32">
        <f t="shared" si="11"/>
        <v>59.02875401365624</v>
      </c>
      <c r="N64" s="32">
        <f t="shared" si="11"/>
        <v>58.78921022296977</v>
      </c>
      <c r="O64" s="32">
        <f t="shared" si="11"/>
        <v>59.88520315578849</v>
      </c>
      <c r="P64" s="32">
        <f t="shared" si="11"/>
        <v>61.787750477262826</v>
      </c>
      <c r="Q64" s="32">
        <f t="shared" si="11"/>
        <v>63.74059105992191</v>
      </c>
      <c r="R64" s="32">
        <f t="shared" si="11"/>
        <v>60.33371288851059</v>
      </c>
      <c r="S64" s="32">
        <f t="shared" si="11"/>
        <v>65.99163584379167</v>
      </c>
      <c r="T64" s="32">
        <f t="shared" si="11"/>
        <v>60.747985327852184</v>
      </c>
      <c r="U64" s="32">
        <f t="shared" si="11"/>
        <v>62.03346805332757</v>
      </c>
      <c r="V64" s="32">
        <f t="shared" si="11"/>
        <v>61.25404031263413</v>
      </c>
      <c r="W64" s="32">
        <f t="shared" si="11"/>
        <v>58.37246942493841</v>
      </c>
      <c r="X64" s="32">
        <f t="shared" si="11"/>
        <v>56.64977151585086</v>
      </c>
      <c r="Y64" s="32">
        <f t="shared" si="11"/>
        <v>48.79652241082578</v>
      </c>
      <c r="Z64" s="32">
        <f t="shared" si="11"/>
        <v>42.899247758059424</v>
      </c>
      <c r="AA64" s="32">
        <f t="shared" si="11"/>
        <v>50.187828362230306</v>
      </c>
      <c r="AB64" s="32">
        <f t="shared" si="11"/>
        <v>50.8088999599636</v>
      </c>
      <c r="AC64" s="32">
        <f t="shared" si="11"/>
        <v>39.82336705928506</v>
      </c>
    </row>
    <row r="65" spans="1:29" ht="15" customHeight="1">
      <c r="A65" s="20" t="s">
        <v>26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>
        <f aca="true" t="shared" si="12" ref="X65:AC73">X22/X$20*100</f>
        <v>40.22536290896442</v>
      </c>
      <c r="Y65" s="32">
        <f t="shared" si="12"/>
        <v>35.833777722723084</v>
      </c>
      <c r="Z65" s="32">
        <f t="shared" si="12"/>
        <v>33.04038684894141</v>
      </c>
      <c r="AA65" s="32">
        <f t="shared" si="12"/>
        <v>36.639291057418475</v>
      </c>
      <c r="AB65" s="32">
        <f t="shared" si="12"/>
        <v>35.17694180243222</v>
      </c>
      <c r="AC65" s="32">
        <f t="shared" si="12"/>
        <v>27.906990317131154</v>
      </c>
    </row>
    <row r="66" spans="1:29" ht="15" customHeight="1">
      <c r="A66" s="20" t="s">
        <v>27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>
        <f t="shared" si="12"/>
        <v>4.4737502798883435</v>
      </c>
      <c r="Y66" s="32">
        <f t="shared" si="12"/>
        <v>3.8089394985082548</v>
      </c>
      <c r="Z66" s="32">
        <f t="shared" si="12"/>
        <v>2.2302169046760727</v>
      </c>
      <c r="AA66" s="32">
        <f t="shared" si="12"/>
        <v>3.895652907603885</v>
      </c>
      <c r="AB66" s="32">
        <f t="shared" si="12"/>
        <v>3.986730073764152</v>
      </c>
      <c r="AC66" s="32">
        <f t="shared" si="12"/>
        <v>2.825143650278777</v>
      </c>
    </row>
    <row r="67" spans="1:29" ht="15" customHeight="1">
      <c r="A67" s="20" t="s">
        <v>28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>
        <f t="shared" si="12"/>
        <v>11.950658326998093</v>
      </c>
      <c r="Y67" s="32">
        <f t="shared" si="12"/>
        <v>9.153805189594443</v>
      </c>
      <c r="Z67" s="32">
        <f t="shared" si="12"/>
        <v>7.628644004441938</v>
      </c>
      <c r="AA67" s="32">
        <f t="shared" si="12"/>
        <v>9.652884397207943</v>
      </c>
      <c r="AB67" s="32">
        <f t="shared" si="12"/>
        <v>11.645228083767233</v>
      </c>
      <c r="AC67" s="32">
        <f t="shared" si="12"/>
        <v>9.09123309187513</v>
      </c>
    </row>
    <row r="68" spans="1:29" ht="15" customHeight="1">
      <c r="A68" s="19" t="s">
        <v>16</v>
      </c>
      <c r="B68" s="32">
        <f aca="true" t="shared" si="13" ref="B68:W68">B25/B$20*100</f>
        <v>47.90439344646678</v>
      </c>
      <c r="C68" s="32">
        <f t="shared" si="13"/>
        <v>66.45435464765903</v>
      </c>
      <c r="D68" s="32">
        <f t="shared" si="13"/>
        <v>45.01581530248736</v>
      </c>
      <c r="E68" s="32">
        <f t="shared" si="13"/>
        <v>52.81923461392397</v>
      </c>
      <c r="F68" s="32">
        <f t="shared" si="13"/>
        <v>40.062426974594956</v>
      </c>
      <c r="G68" s="32">
        <f t="shared" si="13"/>
        <v>34.73679976235859</v>
      </c>
      <c r="H68" s="32">
        <f t="shared" si="13"/>
        <v>42.09415236854282</v>
      </c>
      <c r="I68" s="32">
        <f t="shared" si="13"/>
        <v>43.4297225316541</v>
      </c>
      <c r="J68" s="32">
        <f t="shared" si="13"/>
        <v>34.186914397930416</v>
      </c>
      <c r="K68" s="32">
        <f t="shared" si="13"/>
        <v>27.29411700224756</v>
      </c>
      <c r="L68" s="32">
        <f t="shared" si="13"/>
        <v>26.675498149475658</v>
      </c>
      <c r="M68" s="32">
        <f t="shared" si="13"/>
        <v>26.391680561851743</v>
      </c>
      <c r="N68" s="32">
        <f t="shared" si="13"/>
        <v>25.68016463530801</v>
      </c>
      <c r="O68" s="32">
        <f t="shared" si="13"/>
        <v>22.76886964053454</v>
      </c>
      <c r="P68" s="32">
        <f t="shared" si="13"/>
        <v>18.321280540827413</v>
      </c>
      <c r="Q68" s="32">
        <f t="shared" si="13"/>
        <v>14.101979078365714</v>
      </c>
      <c r="R68" s="32">
        <f t="shared" si="13"/>
        <v>20.88764415000201</v>
      </c>
      <c r="S68" s="32">
        <f t="shared" si="13"/>
        <v>15.952815976454396</v>
      </c>
      <c r="T68" s="32">
        <f t="shared" si="13"/>
        <v>12.025669830232474</v>
      </c>
      <c r="U68" s="32">
        <f t="shared" si="13"/>
        <v>10.166648545228956</v>
      </c>
      <c r="V68" s="32">
        <f t="shared" si="13"/>
        <v>10.284379836828196</v>
      </c>
      <c r="W68" s="32">
        <f t="shared" si="13"/>
        <v>9.543838856718082</v>
      </c>
      <c r="X68" s="32">
        <f t="shared" si="12"/>
        <v>11.091261738263247</v>
      </c>
      <c r="Y68" s="32">
        <f t="shared" si="12"/>
        <v>7.32224561897646</v>
      </c>
      <c r="Z68" s="32">
        <f t="shared" si="12"/>
        <v>12.508650747319356</v>
      </c>
      <c r="AA68" s="32">
        <f t="shared" si="12"/>
        <v>9.60624746976033</v>
      </c>
      <c r="AB68" s="32">
        <f t="shared" si="12"/>
        <v>7.305566731189549</v>
      </c>
      <c r="AC68" s="32">
        <f t="shared" si="12"/>
        <v>7.722838307983973</v>
      </c>
    </row>
    <row r="69" spans="1:29" ht="14.25" customHeight="1">
      <c r="A69" s="22" t="s">
        <v>33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>
        <f t="shared" si="12"/>
        <v>2.5956408632561665</v>
      </c>
      <c r="Y69" s="32">
        <f t="shared" si="12"/>
        <v>1.253921368996659</v>
      </c>
      <c r="Z69" s="32">
        <f t="shared" si="12"/>
        <v>0.9270288964243325</v>
      </c>
      <c r="AA69" s="32">
        <f t="shared" si="12"/>
        <v>1.1884536376424149</v>
      </c>
      <c r="AB69" s="32">
        <f t="shared" si="12"/>
        <v>1.8575559924099376</v>
      </c>
      <c r="AC69" s="32">
        <f t="shared" si="12"/>
        <v>2.3928654658299933</v>
      </c>
    </row>
    <row r="70" spans="1:29" ht="15" customHeight="1">
      <c r="A70" s="22" t="s">
        <v>30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>
        <f t="shared" si="12"/>
        <v>8.49562087500708</v>
      </c>
      <c r="Y70" s="32">
        <f t="shared" si="12"/>
        <v>6.0683242499798</v>
      </c>
      <c r="Z70" s="32">
        <f t="shared" si="12"/>
        <v>11.581621850895024</v>
      </c>
      <c r="AA70" s="32">
        <f t="shared" si="12"/>
        <v>8.417793832117916</v>
      </c>
      <c r="AB70" s="32">
        <f t="shared" si="12"/>
        <v>5.44801073877961</v>
      </c>
      <c r="AC70" s="32">
        <f t="shared" si="12"/>
        <v>5.329972842153979</v>
      </c>
    </row>
    <row r="71" spans="1:29" ht="15" customHeight="1">
      <c r="A71" s="19" t="s">
        <v>17</v>
      </c>
      <c r="B71" s="32">
        <f aca="true" t="shared" si="14" ref="B71:W71">B28/B$20*100</f>
        <v>2.174741346463847</v>
      </c>
      <c r="C71" s="32">
        <f t="shared" si="14"/>
        <v>0.12884187776646372</v>
      </c>
      <c r="D71" s="32">
        <f t="shared" si="14"/>
        <v>1.6414287365622473</v>
      </c>
      <c r="E71" s="32">
        <f t="shared" si="14"/>
        <v>11.172174763299532</v>
      </c>
      <c r="F71" s="32">
        <f t="shared" si="14"/>
        <v>12.152866914423223</v>
      </c>
      <c r="G71" s="32">
        <f t="shared" si="14"/>
        <v>7.144713716365077</v>
      </c>
      <c r="H71" s="32">
        <f t="shared" si="14"/>
        <v>5.607174346944272</v>
      </c>
      <c r="I71" s="32">
        <f t="shared" si="14"/>
        <v>6.570153640561624</v>
      </c>
      <c r="J71" s="32">
        <f t="shared" si="14"/>
        <v>8.654941944023749</v>
      </c>
      <c r="K71" s="32">
        <f t="shared" si="14"/>
        <v>10.821284823752011</v>
      </c>
      <c r="L71" s="32">
        <f t="shared" si="14"/>
        <v>12.524893688106367</v>
      </c>
      <c r="M71" s="32">
        <f t="shared" si="14"/>
        <v>13.328041921368152</v>
      </c>
      <c r="N71" s="32">
        <f t="shared" si="14"/>
        <v>14.870046537945477</v>
      </c>
      <c r="O71" s="32">
        <f t="shared" si="14"/>
        <v>16.17838923930687</v>
      </c>
      <c r="P71" s="32">
        <f t="shared" si="14"/>
        <v>17.95791180024782</v>
      </c>
      <c r="Q71" s="32">
        <f t="shared" si="14"/>
        <v>18.61143528752539</v>
      </c>
      <c r="R71" s="32">
        <f t="shared" si="14"/>
        <v>14.463045148888773</v>
      </c>
      <c r="S71" s="32">
        <f t="shared" si="14"/>
        <v>11.528568213145416</v>
      </c>
      <c r="T71" s="32">
        <f t="shared" si="14"/>
        <v>13.627777566566678</v>
      </c>
      <c r="U71" s="32">
        <f t="shared" si="14"/>
        <v>6.6679171812704</v>
      </c>
      <c r="V71" s="32">
        <f t="shared" si="14"/>
        <v>8.659085847438215</v>
      </c>
      <c r="W71" s="32">
        <f t="shared" si="14"/>
        <v>10.530125095658718</v>
      </c>
      <c r="X71" s="32">
        <f t="shared" si="12"/>
        <v>28.830484263650348</v>
      </c>
      <c r="Y71" s="32">
        <f t="shared" si="12"/>
        <v>36.201410717083135</v>
      </c>
      <c r="Z71" s="32">
        <f t="shared" si="12"/>
        <v>37.86235542879938</v>
      </c>
      <c r="AA71" s="32">
        <f t="shared" si="12"/>
        <v>31.63693008753201</v>
      </c>
      <c r="AB71" s="32">
        <f t="shared" si="12"/>
        <v>29.792925483044748</v>
      </c>
      <c r="AC71" s="32">
        <f t="shared" si="12"/>
        <v>39.49600271677434</v>
      </c>
    </row>
    <row r="72" spans="1:29" ht="15" customHeight="1">
      <c r="A72" s="20" t="s">
        <v>31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>
        <f t="shared" si="12"/>
        <v>28.830484263650348</v>
      </c>
      <c r="Y72" s="32">
        <f t="shared" si="12"/>
        <v>36.201410717083135</v>
      </c>
      <c r="Z72" s="32">
        <f t="shared" si="12"/>
        <v>37.86235542879938</v>
      </c>
      <c r="AA72" s="32">
        <f t="shared" si="12"/>
        <v>31.63693008753201</v>
      </c>
      <c r="AB72" s="32">
        <f t="shared" si="12"/>
        <v>29.792925483044748</v>
      </c>
      <c r="AC72" s="32">
        <f t="shared" si="12"/>
        <v>39.49600271677434</v>
      </c>
    </row>
    <row r="73" spans="1:29" ht="15" customHeight="1">
      <c r="A73" s="20" t="s">
        <v>32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>
        <f t="shared" si="12"/>
        <v>0</v>
      </c>
      <c r="Y73" s="32">
        <f t="shared" si="12"/>
        <v>0</v>
      </c>
      <c r="Z73" s="32">
        <f t="shared" si="12"/>
        <v>0</v>
      </c>
      <c r="AA73" s="32">
        <f t="shared" si="12"/>
        <v>0</v>
      </c>
      <c r="AB73" s="32">
        <f t="shared" si="12"/>
        <v>0</v>
      </c>
      <c r="AC73" s="32">
        <f t="shared" si="12"/>
        <v>0</v>
      </c>
    </row>
    <row r="74" spans="1:29" ht="15" customHeight="1">
      <c r="A74" s="19" t="s">
        <v>14</v>
      </c>
      <c r="B74" s="32">
        <f>B31/B$20*100</f>
        <v>30.674990474515667</v>
      </c>
      <c r="C74" s="32">
        <f>C31/C$20*100</f>
        <v>16.592547952037574</v>
      </c>
      <c r="D74" s="32">
        <f aca="true" t="shared" si="15" ref="D74:AC75">D31/D$20*100</f>
        <v>38.56516850390391</v>
      </c>
      <c r="E74" s="32">
        <f t="shared" si="15"/>
        <v>13.301933326640098</v>
      </c>
      <c r="F74" s="32">
        <f t="shared" si="15"/>
        <v>14.595244321712448</v>
      </c>
      <c r="G74" s="32">
        <f t="shared" si="15"/>
        <v>24.472114265910836</v>
      </c>
      <c r="H74" s="32">
        <f t="shared" si="15"/>
        <v>12.792686604616685</v>
      </c>
      <c r="I74" s="32">
        <f t="shared" si="15"/>
        <v>8.510881738026969</v>
      </c>
      <c r="J74" s="32">
        <f t="shared" si="15"/>
        <v>5.384580081498175</v>
      </c>
      <c r="K74" s="32">
        <f t="shared" si="15"/>
        <v>1.3323274584655762</v>
      </c>
      <c r="L74" s="32">
        <f t="shared" si="15"/>
        <v>0.8808820238021869</v>
      </c>
      <c r="M74" s="32">
        <f t="shared" si="15"/>
        <v>0.9520044882885681</v>
      </c>
      <c r="N74" s="32">
        <f t="shared" si="15"/>
        <v>0.6605786037767453</v>
      </c>
      <c r="O74" s="32">
        <f t="shared" si="15"/>
        <v>1.167537964370102</v>
      </c>
      <c r="P74" s="32">
        <f t="shared" si="15"/>
        <v>1.9330571816619413</v>
      </c>
      <c r="Q74" s="32">
        <f t="shared" si="15"/>
        <v>3.5026571485261218</v>
      </c>
      <c r="R74" s="32">
        <f t="shared" si="15"/>
        <v>3.93540020050831</v>
      </c>
      <c r="S74" s="32">
        <f t="shared" si="15"/>
        <v>5.501578380608184</v>
      </c>
      <c r="T74" s="32">
        <f t="shared" si="15"/>
        <v>4.829641918816529</v>
      </c>
      <c r="U74" s="32">
        <f t="shared" si="15"/>
        <v>5.731748591056352</v>
      </c>
      <c r="V74" s="32">
        <f t="shared" si="15"/>
        <v>4.945877368792809</v>
      </c>
      <c r="W74" s="32">
        <f t="shared" si="15"/>
        <v>4.8304190697916045</v>
      </c>
      <c r="X74" s="32">
        <f t="shared" si="15"/>
        <v>3.242918196290259</v>
      </c>
      <c r="Y74" s="32">
        <f t="shared" si="15"/>
        <v>6.837148942092003</v>
      </c>
      <c r="Z74" s="32">
        <f t="shared" si="15"/>
        <v>6.04337319070479</v>
      </c>
      <c r="AA74" s="32">
        <f t="shared" si="15"/>
        <v>6.008410957575357</v>
      </c>
      <c r="AB74" s="32">
        <f t="shared" si="15"/>
        <v>8.637078460397325</v>
      </c>
      <c r="AC74" s="32">
        <f t="shared" si="15"/>
        <v>3.8320497397128896</v>
      </c>
    </row>
    <row r="75" spans="1:29" ht="15" customHeight="1">
      <c r="A75" s="19" t="s">
        <v>13</v>
      </c>
      <c r="B75" s="32">
        <f>B32/B$20*100</f>
        <v>0.6770421172953486</v>
      </c>
      <c r="C75" s="32"/>
      <c r="D75" s="32"/>
      <c r="E75" s="32"/>
      <c r="F75" s="32"/>
      <c r="G75" s="32"/>
      <c r="H75" s="32"/>
      <c r="I75" s="32"/>
      <c r="J75" s="32">
        <f>J32/J$20*100</f>
        <v>8.484699164486699</v>
      </c>
      <c r="K75" s="32">
        <f>K32/K$20*100</f>
        <v>8.345192295269948</v>
      </c>
      <c r="L75" s="32">
        <f>L32/L$20*100</f>
        <v>4.97389803789277</v>
      </c>
      <c r="M75" s="32">
        <f>M32/M$20*100</f>
        <v>0.2995190148352996</v>
      </c>
      <c r="N75" s="32"/>
      <c r="O75" s="32"/>
      <c r="P75" s="32"/>
      <c r="Q75" s="32"/>
      <c r="R75" s="32">
        <f t="shared" si="15"/>
        <v>0.3801976120903175</v>
      </c>
      <c r="S75" s="32">
        <f t="shared" si="15"/>
        <v>1.0254015860003407</v>
      </c>
      <c r="T75" s="32">
        <f t="shared" si="15"/>
        <v>8.768925356532126</v>
      </c>
      <c r="U75" s="32">
        <f t="shared" si="15"/>
        <v>15.391688388563354</v>
      </c>
      <c r="V75" s="32">
        <f t="shared" si="15"/>
        <v>14.85661663430664</v>
      </c>
      <c r="W75" s="32">
        <f t="shared" si="15"/>
        <v>16.598491664066895</v>
      </c>
      <c r="X75" s="32">
        <f t="shared" si="15"/>
        <v>0.13686092511770406</v>
      </c>
      <c r="Y75" s="32">
        <f t="shared" si="15"/>
        <v>0.414576206069668</v>
      </c>
      <c r="Z75" s="32">
        <f t="shared" si="15"/>
        <v>0.4232629634590815</v>
      </c>
      <c r="AA75" s="32">
        <f t="shared" si="15"/>
        <v>1.5552074827391915</v>
      </c>
      <c r="AB75" s="32">
        <f t="shared" si="15"/>
        <v>3.438061787386145</v>
      </c>
      <c r="AC75" s="32">
        <f t="shared" si="15"/>
        <v>8.928020009266726</v>
      </c>
    </row>
    <row r="76" spans="1:29" ht="15" customHeight="1">
      <c r="A76" s="19" t="s">
        <v>10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29" ht="15" customHeight="1">
      <c r="A77" s="19" t="s">
        <v>24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>
        <f>W34/W$20*100</f>
        <v>0.1246558888263002</v>
      </c>
      <c r="X77" s="32">
        <f>X34/X$20*100</f>
        <v>0.04870336082757693</v>
      </c>
      <c r="Y77" s="32">
        <f>Y34/Y$20*100</f>
        <v>0.4280961049529596</v>
      </c>
      <c r="Z77" s="32">
        <f>Z34/Z$20*100</f>
        <v>0.2631099116579597</v>
      </c>
      <c r="AA77" s="32"/>
      <c r="AB77" s="32">
        <f>AB34/AB$20*100</f>
        <v>0.017467578018648944</v>
      </c>
      <c r="AC77" s="32">
        <f>AC34/AC$20*100</f>
        <v>0.1977221669770159</v>
      </c>
    </row>
    <row r="78" spans="1:30" ht="15" customHeight="1">
      <c r="A78" s="19" t="s">
        <v>20</v>
      </c>
      <c r="B78" s="32">
        <f>B35/B$20*100</f>
        <v>0.4836015123538205</v>
      </c>
      <c r="C78" s="32">
        <f>C35/C$20*100</f>
        <v>0.307558030797365</v>
      </c>
      <c r="D78" s="32">
        <f>D35/D$20*100</f>
        <v>1.3844957493090657</v>
      </c>
      <c r="E78" s="32">
        <f>E35/E$20*100</f>
        <v>0.0209527384792677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>
        <f>AA35/AA$20*100</f>
        <v>1.005375640162795</v>
      </c>
      <c r="AB78" s="32"/>
      <c r="AC78" s="32"/>
      <c r="AD78" s="1" t="s">
        <v>36</v>
      </c>
    </row>
    <row r="79" spans="1:30" ht="15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7"/>
      <c r="AB79" s="37"/>
      <c r="AC79" s="37"/>
      <c r="AD79" s="1" t="s">
        <v>36</v>
      </c>
    </row>
    <row r="80" spans="1:27" ht="15" customHeight="1">
      <c r="A80" s="30" t="s">
        <v>34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6"/>
      <c r="Q80" s="26"/>
      <c r="R80" s="26"/>
      <c r="S80" s="26"/>
      <c r="T80" s="26"/>
      <c r="U80" s="26"/>
      <c r="V80" s="26"/>
      <c r="W80" s="2"/>
      <c r="X80" s="2"/>
      <c r="Y80" s="2"/>
      <c r="Z80" s="2"/>
      <c r="AA80" s="38"/>
    </row>
    <row r="81" ht="15" customHeight="1">
      <c r="A81" s="30" t="s">
        <v>40</v>
      </c>
    </row>
    <row r="82" ht="15" customHeight="1"/>
    <row r="83" ht="15" customHeight="1"/>
    <row r="84" ht="15" customHeight="1"/>
    <row r="85" spans="1:30" ht="15" customHeight="1" hidden="1">
      <c r="A85" s="1" t="s">
        <v>45</v>
      </c>
      <c r="B85" s="39">
        <v>0.11802941762158524</v>
      </c>
      <c r="C85" s="39">
        <v>0.14910143807090018</v>
      </c>
      <c r="D85" s="39">
        <v>0.2420283761864577</v>
      </c>
      <c r="E85" s="39">
        <v>0.45089207001707926</v>
      </c>
      <c r="F85" s="39">
        <v>0.7187093607688491</v>
      </c>
      <c r="G85" s="39">
        <v>1.1409077767375149</v>
      </c>
      <c r="H85" s="39">
        <v>1.9356950257899364</v>
      </c>
      <c r="I85" s="39">
        <v>4.677871763438514</v>
      </c>
      <c r="J85" s="39">
        <v>9.401126265783308</v>
      </c>
      <c r="K85" s="39">
        <v>11.918350345260333</v>
      </c>
      <c r="L85" s="39">
        <v>15.266164431478533</v>
      </c>
      <c r="M85" s="39">
        <v>18.85408949051557</v>
      </c>
      <c r="N85" s="39">
        <v>21.65692959197304</v>
      </c>
      <c r="O85" s="39">
        <v>23.74698812277574</v>
      </c>
      <c r="P85" s="39">
        <v>25.755145102829825</v>
      </c>
      <c r="Q85" s="39">
        <v>35.5427598739351</v>
      </c>
      <c r="R85" s="39">
        <v>46.378983283324075</v>
      </c>
      <c r="S85" s="39">
        <v>54.60034026311889</v>
      </c>
      <c r="T85" s="39">
        <v>63.03412209646774</v>
      </c>
      <c r="U85" s="39">
        <v>72.53228596768676</v>
      </c>
      <c r="V85" s="39">
        <v>81.3499348748106</v>
      </c>
      <c r="W85" s="39">
        <v>86.15007751691425</v>
      </c>
      <c r="X85" s="39">
        <v>92.10814646624468</v>
      </c>
      <c r="Y85" s="39">
        <v>100</v>
      </c>
      <c r="Z85" s="39">
        <v>109.07501186969668</v>
      </c>
      <c r="AA85" s="39">
        <v>114.08689293544731</v>
      </c>
      <c r="AB85" s="39">
        <v>121.74281048553523</v>
      </c>
      <c r="AC85" s="39">
        <v>127.19874043837436</v>
      </c>
      <c r="AD85" s="39">
        <v>135.63737459298054</v>
      </c>
    </row>
    <row r="86" spans="1:29" ht="15" customHeight="1">
      <c r="A86" s="58" t="s">
        <v>38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</row>
    <row r="87" spans="1:29" ht="15" customHeight="1">
      <c r="A87" s="57" t="s">
        <v>37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</row>
    <row r="88" spans="1:13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29" ht="15" customHeight="1">
      <c r="A89" s="4" t="s">
        <v>1</v>
      </c>
      <c r="B89" s="5">
        <v>1980</v>
      </c>
      <c r="C89" s="5">
        <v>1981</v>
      </c>
      <c r="D89" s="5">
        <v>1982</v>
      </c>
      <c r="E89" s="5">
        <v>1983</v>
      </c>
      <c r="F89" s="5">
        <v>1984</v>
      </c>
      <c r="G89" s="5">
        <v>1985</v>
      </c>
      <c r="H89" s="5">
        <v>1986</v>
      </c>
      <c r="I89" s="5">
        <v>1987</v>
      </c>
      <c r="J89" s="5">
        <v>1988</v>
      </c>
      <c r="K89" s="5">
        <v>1989</v>
      </c>
      <c r="L89" s="5">
        <v>1990</v>
      </c>
      <c r="M89" s="5">
        <v>1991</v>
      </c>
      <c r="N89" s="5">
        <v>1992</v>
      </c>
      <c r="O89" s="5">
        <v>1993</v>
      </c>
      <c r="P89" s="5">
        <v>1994</v>
      </c>
      <c r="Q89" s="5">
        <v>1995</v>
      </c>
      <c r="R89" s="5">
        <v>1996</v>
      </c>
      <c r="S89" s="5">
        <v>1997</v>
      </c>
      <c r="T89" s="6">
        <v>1998</v>
      </c>
      <c r="U89" s="6">
        <v>1999</v>
      </c>
      <c r="V89" s="6">
        <v>2000</v>
      </c>
      <c r="W89" s="6">
        <v>2001</v>
      </c>
      <c r="X89" s="6">
        <v>2002</v>
      </c>
      <c r="Y89" s="6">
        <v>2003</v>
      </c>
      <c r="Z89" s="6">
        <v>2004</v>
      </c>
      <c r="AA89" s="6">
        <v>2005</v>
      </c>
      <c r="AB89" s="5">
        <v>2006</v>
      </c>
      <c r="AC89" s="5">
        <v>2007</v>
      </c>
    </row>
    <row r="90" spans="1:22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8"/>
      <c r="T90" s="38"/>
      <c r="U90" s="2"/>
      <c r="V90" s="2"/>
    </row>
    <row r="91" spans="1:29" s="12" customFormat="1" ht="15" customHeight="1">
      <c r="A91" s="9" t="s">
        <v>18</v>
      </c>
      <c r="B91" s="10">
        <f aca="true" t="shared" si="16" ref="B91:AC98">B7/B$85*100</f>
        <v>57814400.32075582</v>
      </c>
      <c r="C91" s="10">
        <f t="shared" si="16"/>
        <v>64548002.51774591</v>
      </c>
      <c r="D91" s="10">
        <f t="shared" si="16"/>
        <v>78636233.89902706</v>
      </c>
      <c r="E91" s="10">
        <f t="shared" si="16"/>
        <v>50807502.55628192</v>
      </c>
      <c r="F91" s="10">
        <f t="shared" si="16"/>
        <v>57993818.19016731</v>
      </c>
      <c r="G91" s="10">
        <f t="shared" si="16"/>
        <v>56652431.78973476</v>
      </c>
      <c r="H91" s="10">
        <f t="shared" si="16"/>
        <v>44881140.28424843</v>
      </c>
      <c r="I91" s="10">
        <f t="shared" si="16"/>
        <v>43159220.73323284</v>
      </c>
      <c r="J91" s="10">
        <f t="shared" si="16"/>
        <v>44036957.732053764</v>
      </c>
      <c r="K91" s="10">
        <f t="shared" si="16"/>
        <v>42863767.65247214</v>
      </c>
      <c r="L91" s="10">
        <f t="shared" si="16"/>
        <v>50485994.924224384</v>
      </c>
      <c r="M91" s="10">
        <f t="shared" si="16"/>
        <v>50719314.79274265</v>
      </c>
      <c r="N91" s="10">
        <f t="shared" si="16"/>
        <v>56568859.16340033</v>
      </c>
      <c r="O91" s="10">
        <f t="shared" si="16"/>
        <v>58594773.90589423</v>
      </c>
      <c r="P91" s="10">
        <f t="shared" si="16"/>
        <v>60156127.01128866</v>
      </c>
      <c r="Q91" s="10">
        <f t="shared" si="16"/>
        <v>50618317.66529086</v>
      </c>
      <c r="R91" s="10">
        <f t="shared" si="16"/>
        <v>56541025.14452648</v>
      </c>
      <c r="S91" s="10">
        <f t="shared" si="16"/>
        <v>64871168.80464792</v>
      </c>
      <c r="T91" s="10">
        <f t="shared" si="16"/>
        <v>66311107.87270294</v>
      </c>
      <c r="U91" s="10">
        <f t="shared" si="16"/>
        <v>64657403.905473076</v>
      </c>
      <c r="V91" s="10">
        <f t="shared" si="16"/>
        <v>69669573.2912619</v>
      </c>
      <c r="W91" s="10">
        <f t="shared" si="16"/>
        <v>72166099.08191162</v>
      </c>
      <c r="X91" s="10">
        <f t="shared" si="16"/>
        <v>74354160.2208861</v>
      </c>
      <c r="Y91" s="10">
        <f t="shared" si="16"/>
        <v>69945789.4</v>
      </c>
      <c r="Z91" s="10">
        <f t="shared" si="16"/>
        <v>67062650.13968997</v>
      </c>
      <c r="AA91" s="10">
        <f t="shared" si="16"/>
        <v>69792095.35056116</v>
      </c>
      <c r="AB91" s="10">
        <f t="shared" si="16"/>
        <v>77830684.06430294</v>
      </c>
      <c r="AC91" s="10">
        <f t="shared" si="16"/>
        <v>73951499.65779188</v>
      </c>
    </row>
    <row r="92" spans="1:29" ht="15" customHeight="1">
      <c r="A92" s="19" t="s">
        <v>4</v>
      </c>
      <c r="B92" s="17">
        <f t="shared" si="16"/>
        <v>6212010.656112161</v>
      </c>
      <c r="C92" s="17">
        <f t="shared" si="16"/>
        <v>6887257.515998553</v>
      </c>
      <c r="D92" s="17">
        <f t="shared" si="16"/>
        <v>5113449.99912968</v>
      </c>
      <c r="E92" s="17">
        <f t="shared" si="16"/>
        <v>3488639.7535011354</v>
      </c>
      <c r="F92" s="17">
        <f t="shared" si="16"/>
        <v>3426280.683704616</v>
      </c>
      <c r="G92" s="17">
        <f t="shared" si="16"/>
        <v>3352418.204157758</v>
      </c>
      <c r="H92" s="17">
        <f t="shared" si="16"/>
        <v>3124924.0812258166</v>
      </c>
      <c r="I92" s="17">
        <f t="shared" si="16"/>
        <v>2110040.740566303</v>
      </c>
      <c r="J92" s="17">
        <f t="shared" si="16"/>
        <v>5259657.045557197</v>
      </c>
      <c r="K92" s="17">
        <f t="shared" si="16"/>
        <v>6087872.7255114205</v>
      </c>
      <c r="L92" s="17">
        <f t="shared" si="16"/>
        <v>9333654.21547473</v>
      </c>
      <c r="M92" s="17">
        <f t="shared" si="16"/>
        <v>12275644.502293654</v>
      </c>
      <c r="N92" s="17">
        <f t="shared" si="16"/>
        <v>14072922.88159642</v>
      </c>
      <c r="O92" s="17">
        <f t="shared" si="16"/>
        <v>14835072.901818663</v>
      </c>
      <c r="P92" s="17">
        <f t="shared" si="16"/>
        <v>15538850.13662873</v>
      </c>
      <c r="Q92" s="17">
        <f t="shared" si="16"/>
        <v>11780614.15278729</v>
      </c>
      <c r="R92" s="17">
        <f t="shared" si="16"/>
        <v>11823361.600019498</v>
      </c>
      <c r="S92" s="17">
        <f t="shared" si="16"/>
        <v>15340824.54364825</v>
      </c>
      <c r="T92" s="17">
        <f t="shared" si="16"/>
        <v>12814011.096463934</v>
      </c>
      <c r="U92" s="17">
        <f t="shared" si="16"/>
        <v>12889947.662983019</v>
      </c>
      <c r="V92" s="17">
        <f t="shared" si="16"/>
        <v>14129274.617967863</v>
      </c>
      <c r="W92" s="17">
        <f t="shared" si="16"/>
        <v>15487254.317769414</v>
      </c>
      <c r="X92" s="17">
        <f t="shared" si="16"/>
        <v>15218802.937411357</v>
      </c>
      <c r="Y92" s="17">
        <f t="shared" si="16"/>
        <v>14766681.299999999</v>
      </c>
      <c r="Z92" s="17">
        <f t="shared" si="16"/>
        <v>13526018.147607312</v>
      </c>
      <c r="AA92" s="17">
        <f t="shared" si="16"/>
        <v>14878169.580448</v>
      </c>
      <c r="AB92" s="17">
        <f t="shared" si="16"/>
        <v>14647814.789949154</v>
      </c>
      <c r="AC92" s="17">
        <f t="shared" si="16"/>
        <v>14894048.584685909</v>
      </c>
    </row>
    <row r="93" spans="1:29" ht="15" customHeight="1">
      <c r="A93" s="19" t="s">
        <v>5</v>
      </c>
      <c r="B93" s="17">
        <f t="shared" si="16"/>
        <v>2795913.1430946714</v>
      </c>
      <c r="C93" s="17">
        <f t="shared" si="16"/>
        <v>3177702.4160873643</v>
      </c>
      <c r="D93" s="17">
        <f t="shared" si="16"/>
        <v>3314074.2116208114</v>
      </c>
      <c r="E93" s="17">
        <f t="shared" si="16"/>
        <v>1957231.1395198677</v>
      </c>
      <c r="F93" s="17">
        <f t="shared" si="16"/>
        <v>2717649.31224847</v>
      </c>
      <c r="G93" s="17">
        <f t="shared" si="16"/>
        <v>2154863.039877078</v>
      </c>
      <c r="H93" s="17">
        <f t="shared" si="16"/>
        <v>3193633.251951574</v>
      </c>
      <c r="I93" s="17">
        <f t="shared" si="16"/>
        <v>2456095.545371402</v>
      </c>
      <c r="J93" s="17">
        <f t="shared" si="16"/>
        <v>2206767.509921475</v>
      </c>
      <c r="K93" s="17">
        <f t="shared" si="16"/>
        <v>2455969.085657939</v>
      </c>
      <c r="L93" s="17">
        <f t="shared" si="16"/>
        <v>3728277.6728540463</v>
      </c>
      <c r="M93" s="17">
        <f t="shared" si="16"/>
        <v>4126865.953359401</v>
      </c>
      <c r="N93" s="17">
        <f t="shared" si="16"/>
        <v>5103253.419679751</v>
      </c>
      <c r="O93" s="17">
        <f t="shared" si="16"/>
        <v>5395189.458873758</v>
      </c>
      <c r="P93" s="17">
        <f t="shared" si="16"/>
        <v>6383765.237724678</v>
      </c>
      <c r="Q93" s="17">
        <f t="shared" si="16"/>
        <v>4751341.218267163</v>
      </c>
      <c r="R93" s="17">
        <f t="shared" si="16"/>
        <v>4701859.647673817</v>
      </c>
      <c r="S93" s="17">
        <f t="shared" si="16"/>
        <v>5385829.07327842</v>
      </c>
      <c r="T93" s="17">
        <f t="shared" si="16"/>
        <v>4969303.760915754</v>
      </c>
      <c r="U93" s="17">
        <f t="shared" si="16"/>
        <v>5734601.004927703</v>
      </c>
      <c r="V93" s="17">
        <f t="shared" si="16"/>
        <v>5468485.754593368</v>
      </c>
      <c r="W93" s="17">
        <f t="shared" si="16"/>
        <v>10959467.213649679</v>
      </c>
      <c r="X93" s="17">
        <f t="shared" si="16"/>
        <v>11474702.841700677</v>
      </c>
      <c r="Y93" s="17">
        <f t="shared" si="16"/>
        <v>9460401.3</v>
      </c>
      <c r="Z93" s="17">
        <f t="shared" si="16"/>
        <v>10560211.365147782</v>
      </c>
      <c r="AA93" s="17">
        <f t="shared" si="16"/>
        <v>10389172.756862167</v>
      </c>
      <c r="AB93" s="17">
        <f t="shared" si="16"/>
        <v>10198789.768760294</v>
      </c>
      <c r="AC93" s="17">
        <f t="shared" si="16"/>
        <v>11055752.007869275</v>
      </c>
    </row>
    <row r="94" spans="1:29" ht="15" customHeight="1">
      <c r="A94" s="19" t="s">
        <v>6</v>
      </c>
      <c r="B94" s="17">
        <f t="shared" si="16"/>
        <v>398205.8112892411</v>
      </c>
      <c r="C94" s="17">
        <f t="shared" si="16"/>
        <v>585507.4312461521</v>
      </c>
      <c r="D94" s="17">
        <f t="shared" si="16"/>
        <v>632983.6294979532</v>
      </c>
      <c r="E94" s="17">
        <f t="shared" si="16"/>
        <v>3108282.6538663963</v>
      </c>
      <c r="F94" s="17">
        <f t="shared" si="16"/>
        <v>1725593.2198702397</v>
      </c>
      <c r="G94" s="17">
        <f t="shared" si="16"/>
        <v>926718.198927002</v>
      </c>
      <c r="H94" s="17">
        <f t="shared" si="16"/>
        <v>1880151.5484159496</v>
      </c>
      <c r="I94" s="17">
        <f t="shared" si="16"/>
        <v>3742471.124760261</v>
      </c>
      <c r="J94" s="17">
        <f t="shared" si="16"/>
        <v>5792805.932009514</v>
      </c>
      <c r="K94" s="17">
        <f t="shared" si="16"/>
        <v>9799569.287409537</v>
      </c>
      <c r="L94" s="17">
        <f t="shared" si="16"/>
        <v>9439882.600952886</v>
      </c>
      <c r="M94" s="17">
        <f t="shared" si="16"/>
        <v>7294804.666604932</v>
      </c>
      <c r="N94" s="17">
        <f t="shared" si="16"/>
        <v>8581345.71711782</v>
      </c>
      <c r="O94" s="17">
        <f t="shared" si="16"/>
        <v>8047071.022734121</v>
      </c>
      <c r="P94" s="17">
        <f t="shared" si="16"/>
        <v>7402355.111524983</v>
      </c>
      <c r="Q94" s="17">
        <f t="shared" si="16"/>
        <v>6464492.088260606</v>
      </c>
      <c r="R94" s="17">
        <f t="shared" si="16"/>
        <v>5918884.817354392</v>
      </c>
      <c r="S94" s="17">
        <f t="shared" si="16"/>
        <v>6243703.580548466</v>
      </c>
      <c r="T94" s="17">
        <f t="shared" si="16"/>
        <v>8159272.833417009</v>
      </c>
      <c r="U94" s="17">
        <f t="shared" si="16"/>
        <v>8406403.877462763</v>
      </c>
      <c r="V94" s="17">
        <f t="shared" si="16"/>
        <v>7844158.830391266</v>
      </c>
      <c r="W94" s="17">
        <f t="shared" si="16"/>
        <v>1486209.8060777932</v>
      </c>
      <c r="X94" s="17">
        <f t="shared" si="16"/>
        <v>970071.0895614979</v>
      </c>
      <c r="Y94" s="17">
        <f t="shared" si="16"/>
        <v>674898.8</v>
      </c>
      <c r="Z94" s="17">
        <f t="shared" si="16"/>
        <v>1193768.1029597498</v>
      </c>
      <c r="AA94" s="17">
        <f t="shared" si="16"/>
        <v>1012479.1466216742</v>
      </c>
      <c r="AB94" s="17">
        <f t="shared" si="16"/>
        <v>1456164.5101914506</v>
      </c>
      <c r="AC94" s="17">
        <f t="shared" si="16"/>
        <v>1451257.5310400552</v>
      </c>
    </row>
    <row r="95" spans="1:29" ht="15" customHeight="1">
      <c r="A95" s="19" t="s">
        <v>7</v>
      </c>
      <c r="B95" s="17">
        <f t="shared" si="16"/>
        <v>3160229.0981039773</v>
      </c>
      <c r="C95" s="17">
        <f t="shared" si="16"/>
        <v>1922181.3264048935</v>
      </c>
      <c r="D95" s="17">
        <f t="shared" si="16"/>
        <v>1529159.5383628753</v>
      </c>
      <c r="E95" s="17">
        <f t="shared" si="16"/>
        <v>512317.72603862826</v>
      </c>
      <c r="F95" s="17">
        <f t="shared" si="16"/>
        <v>652836.9124037385</v>
      </c>
      <c r="G95" s="17">
        <f t="shared" si="16"/>
        <v>133753.14211317556</v>
      </c>
      <c r="H95" s="17">
        <f t="shared" si="16"/>
        <v>10297438.25056619</v>
      </c>
      <c r="I95" s="17">
        <f t="shared" si="16"/>
        <v>9914530.013945648</v>
      </c>
      <c r="J95" s="17">
        <f t="shared" si="16"/>
        <v>1731143.645972931</v>
      </c>
      <c r="K95" s="17">
        <f t="shared" si="16"/>
        <v>677543.4322763747</v>
      </c>
      <c r="L95" s="17">
        <f t="shared" si="16"/>
        <v>1633186.9155417765</v>
      </c>
      <c r="M95" s="17">
        <f t="shared" si="16"/>
        <v>1103771.1479235652</v>
      </c>
      <c r="N95" s="17">
        <f t="shared" si="16"/>
        <v>1503578.7904149243</v>
      </c>
      <c r="O95" s="17">
        <f t="shared" si="16"/>
        <v>1719738.0901046433</v>
      </c>
      <c r="P95" s="17">
        <f t="shared" si="16"/>
        <v>3242375.4425217602</v>
      </c>
      <c r="Q95" s="17">
        <f t="shared" si="16"/>
        <v>2738199.8568819896</v>
      </c>
      <c r="R95" s="17">
        <f t="shared" si="16"/>
        <v>2266180.5533324545</v>
      </c>
      <c r="S95" s="17">
        <f t="shared" si="16"/>
        <v>3210245.928053262</v>
      </c>
      <c r="T95" s="17">
        <f t="shared" si="16"/>
        <v>1837056.9169311705</v>
      </c>
      <c r="U95" s="17">
        <f t="shared" si="16"/>
        <v>1873078.7012631209</v>
      </c>
      <c r="V95" s="17">
        <f t="shared" si="16"/>
        <v>1459569.2078023492</v>
      </c>
      <c r="W95" s="17">
        <f t="shared" si="16"/>
        <v>1301409.5080528238</v>
      </c>
      <c r="X95" s="17">
        <f t="shared" si="16"/>
        <v>1828807.618680417</v>
      </c>
      <c r="Y95" s="17">
        <f t="shared" si="16"/>
        <v>4041391.8</v>
      </c>
      <c r="Z95" s="17">
        <f t="shared" si="16"/>
        <v>4438070.935791374</v>
      </c>
      <c r="AA95" s="17">
        <f t="shared" si="16"/>
        <v>4367087.20152373</v>
      </c>
      <c r="AB95" s="17">
        <f t="shared" si="16"/>
        <v>3501013.80360889</v>
      </c>
      <c r="AC95" s="17">
        <f t="shared" si="16"/>
        <v>2307374.027356768</v>
      </c>
    </row>
    <row r="96" spans="1:29" ht="15" customHeight="1">
      <c r="A96" s="19" t="s">
        <v>8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>
        <f t="shared" si="16"/>
        <v>462719.55409013527</v>
      </c>
      <c r="R96" s="17">
        <f t="shared" si="16"/>
        <v>290224.12841119256</v>
      </c>
      <c r="S96" s="17">
        <f t="shared" si="16"/>
        <v>350163.56872256385</v>
      </c>
      <c r="T96" s="17">
        <f t="shared" si="16"/>
        <v>275790.4674772041</v>
      </c>
      <c r="U96" s="17">
        <f t="shared" si="16"/>
        <v>64713.11275217619</v>
      </c>
      <c r="V96" s="17">
        <f t="shared" si="16"/>
        <v>15676.103514556982</v>
      </c>
      <c r="W96" s="17">
        <f t="shared" si="16"/>
        <v>17146.58933081027</v>
      </c>
      <c r="X96" s="17">
        <f t="shared" si="16"/>
        <v>14592.411763410868</v>
      </c>
      <c r="Y96" s="17">
        <f t="shared" si="16"/>
        <v>16351.400000000001</v>
      </c>
      <c r="Z96" s="17">
        <f t="shared" si="16"/>
        <v>6242.859737787288</v>
      </c>
      <c r="AA96" s="17">
        <f t="shared" si="16"/>
        <v>1418.1296013692308</v>
      </c>
      <c r="AB96" s="17"/>
      <c r="AC96" s="17">
        <f t="shared" si="16"/>
        <v>73.03531440628414</v>
      </c>
    </row>
    <row r="97" spans="1:29" ht="15" customHeight="1">
      <c r="A97" s="19" t="s">
        <v>15</v>
      </c>
      <c r="B97" s="17">
        <f aca="true" t="shared" si="17" ref="B97:P99">B13/B$85*100</f>
        <v>21331970.035405345</v>
      </c>
      <c r="C97" s="17">
        <f t="shared" si="17"/>
        <v>22887103.197336704</v>
      </c>
      <c r="D97" s="17">
        <f t="shared" si="17"/>
        <v>20648818.451559864</v>
      </c>
      <c r="E97" s="17">
        <f t="shared" si="17"/>
        <v>26919080.656131834</v>
      </c>
      <c r="F97" s="17">
        <f t="shared" si="17"/>
        <v>26999926.617403638</v>
      </c>
      <c r="G97" s="17">
        <f t="shared" si="17"/>
        <v>24348418.484302346</v>
      </c>
      <c r="H97" s="17">
        <f t="shared" si="17"/>
        <v>20315545.308565337</v>
      </c>
      <c r="I97" s="17">
        <f t="shared" si="17"/>
        <v>22006032.915346947</v>
      </c>
      <c r="J97" s="17">
        <f t="shared" si="17"/>
        <v>28479034.5784907</v>
      </c>
      <c r="K97" s="17">
        <f t="shared" si="17"/>
        <v>23566952.796592318</v>
      </c>
      <c r="L97" s="17">
        <f t="shared" si="17"/>
        <v>25628297.255416613</v>
      </c>
      <c r="M97" s="17">
        <f t="shared" si="17"/>
        <v>25564103.75809773</v>
      </c>
      <c r="N97" s="17">
        <f t="shared" si="17"/>
        <v>25397556.826516405</v>
      </c>
      <c r="O97" s="17">
        <f t="shared" si="17"/>
        <v>26376624.974990107</v>
      </c>
      <c r="P97" s="17">
        <f t="shared" si="17"/>
        <v>24335863.669086214</v>
      </c>
      <c r="Q97" s="17">
        <f t="shared" si="16"/>
        <v>21357590.48234978</v>
      </c>
      <c r="R97" s="17">
        <f t="shared" si="16"/>
        <v>21551310.512651708</v>
      </c>
      <c r="S97" s="17">
        <f t="shared" si="16"/>
        <v>26374861.274861578</v>
      </c>
      <c r="T97" s="17">
        <f t="shared" si="16"/>
        <v>25051300.11303017</v>
      </c>
      <c r="U97" s="17">
        <f t="shared" si="16"/>
        <v>26326304.962326545</v>
      </c>
      <c r="V97" s="17">
        <f t="shared" si="16"/>
        <v>28859034.78119368</v>
      </c>
      <c r="W97" s="17">
        <f t="shared" si="16"/>
        <v>29953080.535457052</v>
      </c>
      <c r="X97" s="17">
        <f t="shared" si="16"/>
        <v>29896488.699934546</v>
      </c>
      <c r="Y97" s="17">
        <f t="shared" si="16"/>
        <v>27349940.000000004</v>
      </c>
      <c r="Z97" s="17">
        <f t="shared" si="16"/>
        <v>26803156.193946056</v>
      </c>
      <c r="AA97" s="17">
        <f t="shared" si="16"/>
        <v>30528492.803907774</v>
      </c>
      <c r="AB97" s="17">
        <f t="shared" si="16"/>
        <v>36048159.332755245</v>
      </c>
      <c r="AC97" s="17">
        <f t="shared" si="16"/>
        <v>34082859.66558276</v>
      </c>
    </row>
    <row r="98" spans="1:29" ht="15" customHeight="1">
      <c r="A98" s="19" t="s">
        <v>9</v>
      </c>
      <c r="B98" s="17">
        <f t="shared" si="17"/>
        <v>23916071.57675042</v>
      </c>
      <c r="C98" s="17">
        <f t="shared" si="17"/>
        <v>29088250.630672242</v>
      </c>
      <c r="D98" s="17">
        <f t="shared" si="17"/>
        <v>47397748.06885588</v>
      </c>
      <c r="E98" s="17">
        <f t="shared" si="17"/>
        <v>14821950.627224054</v>
      </c>
      <c r="F98" s="17">
        <f t="shared" si="17"/>
        <v>22471531.44453661</v>
      </c>
      <c r="G98" s="17">
        <f t="shared" si="17"/>
        <v>25736260.720357407</v>
      </c>
      <c r="H98" s="17">
        <f t="shared" si="17"/>
        <v>6069447.8435235545</v>
      </c>
      <c r="I98" s="17">
        <f t="shared" si="17"/>
        <v>2930050.393242285</v>
      </c>
      <c r="J98" s="17">
        <f t="shared" si="17"/>
        <v>567549.0201019478</v>
      </c>
      <c r="K98" s="17">
        <f t="shared" si="17"/>
        <v>115124.99299415662</v>
      </c>
      <c r="L98" s="17">
        <f t="shared" si="17"/>
        <v>664338.4489615217</v>
      </c>
      <c r="M98" s="17">
        <f t="shared" si="17"/>
        <v>284171.770941005</v>
      </c>
      <c r="N98" s="17">
        <f t="shared" si="17"/>
        <v>679754.7148814837</v>
      </c>
      <c r="O98" s="17">
        <f t="shared" si="17"/>
        <v>1668868.4811355209</v>
      </c>
      <c r="P98" s="17">
        <f t="shared" si="17"/>
        <v>2236757.3457650747</v>
      </c>
      <c r="Q98" s="17">
        <f t="shared" si="16"/>
        <v>2857820.562057389</v>
      </c>
      <c r="R98" s="17">
        <f t="shared" si="16"/>
        <v>9829636.566524697</v>
      </c>
      <c r="S98" s="17">
        <f t="shared" si="16"/>
        <v>6511535.427923929</v>
      </c>
      <c r="T98" s="17">
        <f t="shared" si="16"/>
        <v>9820633.799779518</v>
      </c>
      <c r="U98" s="17">
        <f t="shared" si="16"/>
        <v>1347167.7983998926</v>
      </c>
      <c r="V98" s="17">
        <f t="shared" si="16"/>
        <v>5873315.089130394</v>
      </c>
      <c r="W98" s="17">
        <f t="shared" si="16"/>
        <v>4660336.723680532</v>
      </c>
      <c r="X98" s="17">
        <f t="shared" si="16"/>
        <v>7803880.954910134</v>
      </c>
      <c r="Y98" s="17">
        <f t="shared" si="16"/>
        <v>5382052.1</v>
      </c>
      <c r="Z98" s="17">
        <f t="shared" si="16"/>
        <v>1634141.4678270589</v>
      </c>
      <c r="AA98" s="17"/>
      <c r="AB98" s="17">
        <f>AB14/AB$85*100</f>
        <v>442007.04571703257</v>
      </c>
      <c r="AC98" s="17">
        <f t="shared" si="16"/>
        <v>0</v>
      </c>
    </row>
    <row r="99" spans="1:29" ht="15" customHeight="1">
      <c r="A99" s="19" t="s">
        <v>10</v>
      </c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17"/>
        <v>160735.33203039563</v>
      </c>
      <c r="L99" s="17">
        <f t="shared" si="17"/>
        <v>58357.815022808325</v>
      </c>
      <c r="M99" s="17">
        <f t="shared" si="17"/>
        <v>69952.99352235833</v>
      </c>
      <c r="N99" s="17">
        <f t="shared" si="17"/>
        <v>1230446.8131935354</v>
      </c>
      <c r="O99" s="17">
        <f t="shared" si="17"/>
        <v>552208.9762374131</v>
      </c>
      <c r="P99" s="17">
        <f t="shared" si="17"/>
        <v>1016160.0680372189</v>
      </c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ht="15" customHeight="1">
      <c r="A100" s="19" t="s">
        <v>11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>
        <f aca="true" t="shared" si="18" ref="Q100:AB100">Q16/Q$85*100</f>
        <v>205539.75059650262</v>
      </c>
      <c r="R100" s="17">
        <f t="shared" si="18"/>
        <v>159567.31855872596</v>
      </c>
      <c r="S100" s="17">
        <f t="shared" si="18"/>
        <v>1454005.4076114492</v>
      </c>
      <c r="T100" s="17">
        <f t="shared" si="18"/>
        <v>3383738.8846881753</v>
      </c>
      <c r="U100" s="17">
        <f t="shared" si="18"/>
        <v>2961864.4598587095</v>
      </c>
      <c r="V100" s="17">
        <f t="shared" si="18"/>
        <v>3847934.856760742</v>
      </c>
      <c r="W100" s="17">
        <f t="shared" si="18"/>
        <v>6922626.8529231325</v>
      </c>
      <c r="X100" s="17">
        <f t="shared" si="18"/>
        <v>6551726.564394125</v>
      </c>
      <c r="Y100" s="17">
        <f t="shared" si="18"/>
        <v>8160341.800000001</v>
      </c>
      <c r="Z100" s="17">
        <f t="shared" si="18"/>
        <v>8635188.60878231</v>
      </c>
      <c r="AA100" s="17">
        <f t="shared" si="18"/>
        <v>8615275.731596434</v>
      </c>
      <c r="AB100" s="17">
        <f t="shared" si="18"/>
        <v>10514985.52476819</v>
      </c>
      <c r="AC100" s="17">
        <f>AC16/AC$85*100</f>
        <v>10082324.365635756</v>
      </c>
    </row>
    <row r="101" spans="1:30" ht="15" customHeight="1">
      <c r="A101" s="19" t="s">
        <v>12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>
        <f>AC17/AC$85*100</f>
        <v>77810.44030695508</v>
      </c>
      <c r="AD101" s="1" t="s">
        <v>36</v>
      </c>
    </row>
    <row r="102" spans="1:29" ht="15" customHeight="1">
      <c r="A102" s="19" t="s">
        <v>13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>
        <f>U18/U$85*100</f>
        <v>5053322.325499147</v>
      </c>
      <c r="V102" s="17">
        <f>V18/V$85*100</f>
        <v>2172124.049907685</v>
      </c>
      <c r="W102" s="17">
        <f>W18/W$85*100</f>
        <v>1378567.5349703843</v>
      </c>
      <c r="X102" s="17">
        <f>X18/X$85*100</f>
        <v>595087.1025299304</v>
      </c>
      <c r="Y102" s="17">
        <f>Y18/Y$85*100</f>
        <v>93730.9</v>
      </c>
      <c r="Z102" s="17"/>
      <c r="AA102" s="17"/>
      <c r="AB102" s="17">
        <f>AB18/AB$85*100</f>
        <v>1021749.0421315628</v>
      </c>
      <c r="AC102" s="17">
        <f>AC18/AC$85*100</f>
        <v>0</v>
      </c>
    </row>
    <row r="103" spans="1:29" ht="15" customHeight="1">
      <c r="A103" s="2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3"/>
      <c r="AC103" s="3"/>
    </row>
    <row r="104" spans="1:29" s="12" customFormat="1" ht="15" customHeight="1">
      <c r="A104" s="9" t="s">
        <v>19</v>
      </c>
      <c r="B104" s="10">
        <f aca="true" t="shared" si="19" ref="B104:AC104">B20/B$85*100</f>
        <v>57814400.32075582</v>
      </c>
      <c r="C104" s="10">
        <f t="shared" si="19"/>
        <v>64548002.51774591</v>
      </c>
      <c r="D104" s="10">
        <f t="shared" si="19"/>
        <v>78636233.89902706</v>
      </c>
      <c r="E104" s="10">
        <f t="shared" si="19"/>
        <v>50807502.55628192</v>
      </c>
      <c r="F104" s="10">
        <f t="shared" si="19"/>
        <v>57993818.19016731</v>
      </c>
      <c r="G104" s="10">
        <f t="shared" si="19"/>
        <v>56652431.78973476</v>
      </c>
      <c r="H104" s="10">
        <f t="shared" si="19"/>
        <v>44881140.28424843</v>
      </c>
      <c r="I104" s="10">
        <f t="shared" si="19"/>
        <v>43159220.73323284</v>
      </c>
      <c r="J104" s="10">
        <f t="shared" si="19"/>
        <v>44036957.732053764</v>
      </c>
      <c r="K104" s="10">
        <f t="shared" si="19"/>
        <v>42863767.65247214</v>
      </c>
      <c r="L104" s="10">
        <f t="shared" si="19"/>
        <v>50485994.924224384</v>
      </c>
      <c r="M104" s="10">
        <f t="shared" si="19"/>
        <v>50719314.79274265</v>
      </c>
      <c r="N104" s="10">
        <f t="shared" si="19"/>
        <v>56568859.16340033</v>
      </c>
      <c r="O104" s="10">
        <f t="shared" si="19"/>
        <v>58594773.90589423</v>
      </c>
      <c r="P104" s="10">
        <f t="shared" si="19"/>
        <v>60156125.846472844</v>
      </c>
      <c r="Q104" s="10">
        <f t="shared" si="19"/>
        <v>50618317.66529085</v>
      </c>
      <c r="R104" s="10">
        <f t="shared" si="19"/>
        <v>56541025.14452648</v>
      </c>
      <c r="S104" s="10">
        <f t="shared" si="19"/>
        <v>64871168.80464792</v>
      </c>
      <c r="T104" s="10">
        <f t="shared" si="19"/>
        <v>66311107.87270294</v>
      </c>
      <c r="U104" s="10">
        <f t="shared" si="19"/>
        <v>64657403.905473076</v>
      </c>
      <c r="V104" s="10">
        <f t="shared" si="19"/>
        <v>69669573.2912619</v>
      </c>
      <c r="W104" s="10">
        <f t="shared" si="19"/>
        <v>72166099.08191161</v>
      </c>
      <c r="X104" s="10">
        <f t="shared" si="19"/>
        <v>74354160.2208861</v>
      </c>
      <c r="Y104" s="10">
        <f t="shared" si="19"/>
        <v>69945789.39999999</v>
      </c>
      <c r="Z104" s="10">
        <f t="shared" si="19"/>
        <v>67062650.13968998</v>
      </c>
      <c r="AA104" s="10">
        <f t="shared" si="19"/>
        <v>69792095.35056116</v>
      </c>
      <c r="AB104" s="10">
        <f t="shared" si="19"/>
        <v>77830684.06430294</v>
      </c>
      <c r="AC104" s="10">
        <f t="shared" si="19"/>
        <v>73951499.65779188</v>
      </c>
    </row>
    <row r="105" spans="1:29" ht="15" customHeight="1">
      <c r="A105" s="19" t="s">
        <v>29</v>
      </c>
      <c r="B105" s="17">
        <f aca="true" t="shared" si="20" ref="B105:AC105">B21/B$85*100</f>
        <v>10455867.908767074</v>
      </c>
      <c r="C105" s="17">
        <f t="shared" si="20"/>
        <v>10661198.312816534</v>
      </c>
      <c r="D105" s="17">
        <f t="shared" si="20"/>
        <v>10531822.921607591</v>
      </c>
      <c r="E105" s="17">
        <f t="shared" si="20"/>
        <v>11526039.923042212</v>
      </c>
      <c r="F105" s="17">
        <f t="shared" si="20"/>
        <v>19247836.128363933</v>
      </c>
      <c r="G105" s="17">
        <f t="shared" si="20"/>
        <v>19061488.09169118</v>
      </c>
      <c r="H105" s="17">
        <f t="shared" si="20"/>
        <v>17730737.302480716</v>
      </c>
      <c r="I105" s="17">
        <f t="shared" si="20"/>
        <v>17906433.574063707</v>
      </c>
      <c r="J105" s="17">
        <f t="shared" si="20"/>
        <v>19063098.92382535</v>
      </c>
      <c r="K105" s="17">
        <f t="shared" si="20"/>
        <v>22377920.792206272</v>
      </c>
      <c r="L105" s="17">
        <f t="shared" si="20"/>
        <v>27739443.126054835</v>
      </c>
      <c r="M105" s="17">
        <f t="shared" si="20"/>
        <v>29938979.566420015</v>
      </c>
      <c r="N105" s="17">
        <f t="shared" si="20"/>
        <v>33256385.534307122</v>
      </c>
      <c r="O105" s="17">
        <f t="shared" si="20"/>
        <v>35089599.3922197</v>
      </c>
      <c r="P105" s="17">
        <f t="shared" si="20"/>
        <v>37169116.93480686</v>
      </c>
      <c r="Q105" s="17">
        <f t="shared" si="20"/>
        <v>32264414.864445258</v>
      </c>
      <c r="R105" s="17">
        <f t="shared" si="20"/>
        <v>34113299.77491919</v>
      </c>
      <c r="S105" s="17">
        <f t="shared" si="20"/>
        <v>42809545.48517463</v>
      </c>
      <c r="T105" s="17">
        <f t="shared" si="20"/>
        <v>40282662.08124581</v>
      </c>
      <c r="U105" s="17">
        <f t="shared" si="20"/>
        <v>40109229.99581262</v>
      </c>
      <c r="V105" s="17">
        <f t="shared" si="20"/>
        <v>42675428.50946975</v>
      </c>
      <c r="W105" s="17">
        <f t="shared" si="20"/>
        <v>42125134.121759616</v>
      </c>
      <c r="X105" s="17">
        <f t="shared" si="20"/>
        <v>42121461.877661645</v>
      </c>
      <c r="Y105" s="17">
        <f t="shared" si="20"/>
        <v>34131112.8</v>
      </c>
      <c r="Z105" s="17">
        <f t="shared" si="20"/>
        <v>28769372.43654619</v>
      </c>
      <c r="AA105" s="17">
        <f t="shared" si="20"/>
        <v>35027137.024943754</v>
      </c>
      <c r="AB105" s="17">
        <f t="shared" si="20"/>
        <v>39544914.404387005</v>
      </c>
      <c r="AC105" s="17">
        <f t="shared" si="20"/>
        <v>29449977.154568397</v>
      </c>
    </row>
    <row r="106" spans="1:29" ht="15" customHeight="1">
      <c r="A106" s="20" t="s">
        <v>26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>
        <f aca="true" t="shared" si="21" ref="X106:AC113">X22/X$85*100</f>
        <v>29909230.786764294</v>
      </c>
      <c r="Y106" s="17">
        <f t="shared" si="21"/>
        <v>25064218.7</v>
      </c>
      <c r="Z106" s="17">
        <f t="shared" si="21"/>
        <v>22157759.037305716</v>
      </c>
      <c r="AA106" s="17">
        <f t="shared" si="21"/>
        <v>25571328.95056313</v>
      </c>
      <c r="AB106" s="17">
        <f t="shared" si="21"/>
        <v>27378454.437734727</v>
      </c>
      <c r="AC106" s="17">
        <f t="shared" si="21"/>
        <v>20637637.848873258</v>
      </c>
    </row>
    <row r="107" spans="1:29" ht="15" customHeight="1">
      <c r="A107" s="20" t="s">
        <v>27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>
        <f t="shared" si="21"/>
        <v>3326419.4509905195</v>
      </c>
      <c r="Y107" s="17">
        <f t="shared" si="21"/>
        <v>2664192.8</v>
      </c>
      <c r="Z107" s="17">
        <f t="shared" si="21"/>
        <v>1495642.560139138</v>
      </c>
      <c r="AA107" s="17">
        <f t="shared" si="21"/>
        <v>2718857.791801812</v>
      </c>
      <c r="AB107" s="17">
        <f t="shared" si="21"/>
        <v>3102899.2882079287</v>
      </c>
      <c r="AC107" s="17">
        <f t="shared" si="21"/>
        <v>2089236.0968680386</v>
      </c>
    </row>
    <row r="108" spans="1:29" ht="15" customHeight="1">
      <c r="A108" s="20" t="s">
        <v>28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>
        <f t="shared" si="21"/>
        <v>8885811.63990683</v>
      </c>
      <c r="Y108" s="17">
        <f t="shared" si="21"/>
        <v>6402701.3</v>
      </c>
      <c r="Z108" s="17">
        <f t="shared" si="21"/>
        <v>5115970.839101333</v>
      </c>
      <c r="AA108" s="17">
        <f t="shared" si="21"/>
        <v>6736950.282578807</v>
      </c>
      <c r="AB108" s="17">
        <f t="shared" si="21"/>
        <v>9063560.678444354</v>
      </c>
      <c r="AC108" s="17">
        <f t="shared" si="21"/>
        <v>6723103.208827099</v>
      </c>
    </row>
    <row r="109" spans="1:29" ht="15" customHeight="1">
      <c r="A109" s="19" t="s">
        <v>16</v>
      </c>
      <c r="B109" s="17">
        <f aca="true" t="shared" si="22" ref="B109:W109">B25/B$85*100</f>
        <v>27695637.798370216</v>
      </c>
      <c r="C109" s="17">
        <f t="shared" si="22"/>
        <v>42894958.51112274</v>
      </c>
      <c r="D109" s="17">
        <f t="shared" si="22"/>
        <v>35398741.812817976</v>
      </c>
      <c r="E109" s="17">
        <f t="shared" si="22"/>
        <v>26836133.97667796</v>
      </c>
      <c r="F109" s="17">
        <f t="shared" si="22"/>
        <v>23233731.062215146</v>
      </c>
      <c r="G109" s="17">
        <f t="shared" si="22"/>
        <v>19679241.79130695</v>
      </c>
      <c r="H109" s="17">
        <f t="shared" si="22"/>
        <v>18892335.575990982</v>
      </c>
      <c r="I109" s="17">
        <f t="shared" si="22"/>
        <v>18743929.81126715</v>
      </c>
      <c r="J109" s="17">
        <f t="shared" si="22"/>
        <v>15054877.043310024</v>
      </c>
      <c r="K109" s="17">
        <f t="shared" si="22"/>
        <v>11699286.894637289</v>
      </c>
      <c r="L109" s="17">
        <f t="shared" si="22"/>
        <v>13467390.64175585</v>
      </c>
      <c r="M109" s="17">
        <f t="shared" si="22"/>
        <v>13385679.543260656</v>
      </c>
      <c r="N109" s="17">
        <f t="shared" si="22"/>
        <v>14526976.16547673</v>
      </c>
      <c r="O109" s="17">
        <f t="shared" si="22"/>
        <v>13341367.686799005</v>
      </c>
      <c r="P109" s="17">
        <f t="shared" si="22"/>
        <v>11021372.57882548</v>
      </c>
      <c r="Q109" s="17">
        <f t="shared" si="22"/>
        <v>7138184.566980013</v>
      </c>
      <c r="R109" s="17">
        <f t="shared" si="22"/>
        <v>11810088.130951852</v>
      </c>
      <c r="S109" s="17">
        <f t="shared" si="22"/>
        <v>10348778.181180574</v>
      </c>
      <c r="T109" s="17">
        <f t="shared" si="22"/>
        <v>7974354.893540549</v>
      </c>
      <c r="U109" s="17">
        <f t="shared" si="22"/>
        <v>6573491.013538589</v>
      </c>
      <c r="V109" s="17">
        <f t="shared" si="22"/>
        <v>7165083.547970782</v>
      </c>
      <c r="W109" s="17">
        <f t="shared" si="22"/>
        <v>6887416.205557152</v>
      </c>
      <c r="X109" s="17">
        <f t="shared" si="21"/>
        <v>8246814.523386092</v>
      </c>
      <c r="Y109" s="17">
        <f t="shared" si="21"/>
        <v>5121602.5</v>
      </c>
      <c r="Z109" s="17">
        <f t="shared" si="21"/>
        <v>8388632.687870497</v>
      </c>
      <c r="AA109" s="17">
        <f t="shared" si="21"/>
        <v>6704401.393705998</v>
      </c>
      <c r="AB109" s="17">
        <f t="shared" si="21"/>
        <v>5685972.561658961</v>
      </c>
      <c r="AC109" s="17">
        <f t="shared" si="21"/>
        <v>5711154.744900588</v>
      </c>
    </row>
    <row r="110" spans="1:29" ht="15" customHeight="1">
      <c r="A110" s="22" t="s">
        <v>33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>
        <f t="shared" si="21"/>
        <v>1929966.9662242814</v>
      </c>
      <c r="Y110" s="17">
        <f t="shared" si="21"/>
        <v>877065.2</v>
      </c>
      <c r="Z110" s="17">
        <f t="shared" si="21"/>
        <v>621690.1455028792</v>
      </c>
      <c r="AA110" s="17">
        <f t="shared" si="21"/>
        <v>829446.6959806068</v>
      </c>
      <c r="AB110" s="17">
        <f t="shared" si="21"/>
        <v>1445748.5357701054</v>
      </c>
      <c r="AC110" s="17">
        <f t="shared" si="21"/>
        <v>1769559.8967746876</v>
      </c>
    </row>
    <row r="111" spans="1:29" ht="15" customHeight="1">
      <c r="A111" s="22" t="s">
        <v>30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>
        <f t="shared" si="21"/>
        <v>6316847.557161812</v>
      </c>
      <c r="Y111" s="17">
        <f t="shared" si="21"/>
        <v>4244537.3</v>
      </c>
      <c r="Z111" s="17">
        <f t="shared" si="21"/>
        <v>7766942.542367618</v>
      </c>
      <c r="AA111" s="17">
        <f t="shared" si="21"/>
        <v>5874954.697725391</v>
      </c>
      <c r="AB111" s="17">
        <f t="shared" si="21"/>
        <v>4240224.025888855</v>
      </c>
      <c r="AC111" s="17">
        <f t="shared" si="21"/>
        <v>3941594.8481259</v>
      </c>
    </row>
    <row r="112" spans="1:29" ht="15" customHeight="1">
      <c r="A112" s="19" t="s">
        <v>17</v>
      </c>
      <c r="B112" s="17">
        <f aca="true" t="shared" si="23" ref="B112:W112">B28/B$85*100</f>
        <v>1257313.6679856037</v>
      </c>
      <c r="C112" s="17">
        <f t="shared" si="23"/>
        <v>83164.8585046081</v>
      </c>
      <c r="D112" s="17">
        <f t="shared" si="23"/>
        <v>1290757.7405689335</v>
      </c>
      <c r="E112" s="17">
        <f t="shared" si="23"/>
        <v>5676302.9784556925</v>
      </c>
      <c r="F112" s="17">
        <f t="shared" si="23"/>
        <v>7047911.5432436</v>
      </c>
      <c r="G112" s="17">
        <f t="shared" si="23"/>
        <v>4047654.064735549</v>
      </c>
      <c r="H112" s="17">
        <f t="shared" si="23"/>
        <v>2516563.784634449</v>
      </c>
      <c r="I112" s="17">
        <f t="shared" si="23"/>
        <v>2835627.112242525</v>
      </c>
      <c r="J112" s="17">
        <f t="shared" si="23"/>
        <v>3811373.125623531</v>
      </c>
      <c r="K112" s="17">
        <f t="shared" si="23"/>
        <v>4638410.383865291</v>
      </c>
      <c r="L112" s="17">
        <f t="shared" si="23"/>
        <v>6323317.19164188</v>
      </c>
      <c r="M112" s="17">
        <f t="shared" si="23"/>
        <v>6759891.537807419</v>
      </c>
      <c r="N112" s="17">
        <f t="shared" si="23"/>
        <v>8411815.683582464</v>
      </c>
      <c r="O112" s="17">
        <f t="shared" si="23"/>
        <v>9479690.59638738</v>
      </c>
      <c r="P112" s="17">
        <f t="shared" si="23"/>
        <v>10802784.021955676</v>
      </c>
      <c r="Q112" s="17">
        <f t="shared" si="23"/>
        <v>9420795.435909638</v>
      </c>
      <c r="R112" s="17">
        <f t="shared" si="23"/>
        <v>8177553.994297418</v>
      </c>
      <c r="S112" s="17">
        <f t="shared" si="23"/>
        <v>7478716.946308545</v>
      </c>
      <c r="T112" s="17">
        <f t="shared" si="23"/>
        <v>9036730.282818044</v>
      </c>
      <c r="U112" s="17">
        <f t="shared" si="23"/>
        <v>4311302.143976437</v>
      </c>
      <c r="V112" s="17">
        <f t="shared" si="23"/>
        <v>6032748.160834255</v>
      </c>
      <c r="W112" s="17">
        <f t="shared" si="23"/>
        <v>7599180.50998231</v>
      </c>
      <c r="X112" s="17">
        <f t="shared" si="21"/>
        <v>21436664.461851936</v>
      </c>
      <c r="Y112" s="17">
        <f t="shared" si="21"/>
        <v>25321362.5</v>
      </c>
      <c r="Z112" s="17">
        <f t="shared" si="21"/>
        <v>25391498.955861647</v>
      </c>
      <c r="AA112" s="17">
        <f t="shared" si="21"/>
        <v>22080076.41268071</v>
      </c>
      <c r="AB112" s="17">
        <f t="shared" si="21"/>
        <v>23188037.706221752</v>
      </c>
      <c r="AC112" s="17">
        <f t="shared" si="21"/>
        <v>29207886.31393685</v>
      </c>
    </row>
    <row r="113" spans="1:29" ht="15" customHeight="1">
      <c r="A113" s="20" t="s">
        <v>31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>
        <f t="shared" si="21"/>
        <v>21436664.461851936</v>
      </c>
      <c r="Y113" s="17">
        <f t="shared" si="21"/>
        <v>25321362.5</v>
      </c>
      <c r="Z113" s="17">
        <f t="shared" si="21"/>
        <v>25391498.955861647</v>
      </c>
      <c r="AA113" s="17">
        <f t="shared" si="21"/>
        <v>22080076.41268071</v>
      </c>
      <c r="AB113" s="17">
        <f t="shared" si="21"/>
        <v>23188037.706221752</v>
      </c>
      <c r="AC113" s="17">
        <f t="shared" si="21"/>
        <v>29207886.31393685</v>
      </c>
    </row>
    <row r="114" spans="1:29" ht="15" customHeight="1">
      <c r="A114" s="20" t="s">
        <v>32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ht="15" customHeight="1">
      <c r="A115" s="19" t="s">
        <v>14</v>
      </c>
      <c r="B115" s="17">
        <f aca="true" t="shared" si="24" ref="B115:AB116">B31/B$85*100</f>
        <v>17734561.7912902</v>
      </c>
      <c r="C115" s="17">
        <f t="shared" si="24"/>
        <v>10710158.26983941</v>
      </c>
      <c r="D115" s="17">
        <f t="shared" si="24"/>
        <v>30326196.108283795</v>
      </c>
      <c r="E115" s="17">
        <f t="shared" si="24"/>
        <v>6758380.114967584</v>
      </c>
      <c r="F115" s="17">
        <f t="shared" si="24"/>
        <v>8464339.456344634</v>
      </c>
      <c r="G115" s="17">
        <f t="shared" si="24"/>
        <v>13864047.842001086</v>
      </c>
      <c r="H115" s="17">
        <f t="shared" si="24"/>
        <v>5741503.62114227</v>
      </c>
      <c r="I115" s="17">
        <f t="shared" si="24"/>
        <v>3673230.235659463</v>
      </c>
      <c r="J115" s="17">
        <f t="shared" si="24"/>
        <v>2371205.2545379377</v>
      </c>
      <c r="K115" s="17">
        <f t="shared" si="24"/>
        <v>571085.7461667719</v>
      </c>
      <c r="L115" s="17">
        <f t="shared" si="24"/>
        <v>444722.053825177</v>
      </c>
      <c r="M115" s="17">
        <f t="shared" si="24"/>
        <v>482850.15325611766</v>
      </c>
      <c r="N115" s="17">
        <f t="shared" si="24"/>
        <v>373681.78003402334</v>
      </c>
      <c r="O115" s="17">
        <f t="shared" si="24"/>
        <v>684116.2304881413</v>
      </c>
      <c r="P115" s="17">
        <f t="shared" si="24"/>
        <v>1162852.3108848387</v>
      </c>
      <c r="Q115" s="17">
        <f t="shared" si="24"/>
        <v>1772986.1221669707</v>
      </c>
      <c r="R115" s="17">
        <f t="shared" si="24"/>
        <v>2225115.616907149</v>
      </c>
      <c r="S115" s="17">
        <f t="shared" si="24"/>
        <v>3568938.198204351</v>
      </c>
      <c r="T115" s="17">
        <f t="shared" si="24"/>
        <v>3202589.0626517087</v>
      </c>
      <c r="U115" s="17">
        <f t="shared" si="24"/>
        <v>3705999.8373655677</v>
      </c>
      <c r="V115" s="17">
        <f t="shared" si="24"/>
        <v>3445771.6583470423</v>
      </c>
      <c r="W115" s="17">
        <f t="shared" si="24"/>
        <v>3485925.011977363</v>
      </c>
      <c r="X115" s="17">
        <f t="shared" si="24"/>
        <v>2411244.5915019293</v>
      </c>
      <c r="Y115" s="17">
        <f t="shared" si="24"/>
        <v>4782297.8</v>
      </c>
      <c r="Z115" s="17">
        <f t="shared" si="24"/>
        <v>4052846.2195181726</v>
      </c>
      <c r="AA115" s="17">
        <f t="shared" si="24"/>
        <v>4193395.9045645585</v>
      </c>
      <c r="AB115" s="17">
        <f t="shared" si="24"/>
        <v>6722297.248897802</v>
      </c>
      <c r="AC115" s="17">
        <f>AC31/AC$85*100</f>
        <v>2833858.2501501916</v>
      </c>
    </row>
    <row r="116" spans="1:29" ht="15" customHeight="1">
      <c r="A116" s="19" t="s">
        <v>13</v>
      </c>
      <c r="B116" s="17">
        <f>B32/B$85*100</f>
        <v>391427.840033254</v>
      </c>
      <c r="C116" s="17"/>
      <c r="D116" s="17"/>
      <c r="E116" s="17"/>
      <c r="F116" s="17"/>
      <c r="G116" s="17"/>
      <c r="H116" s="17"/>
      <c r="I116" s="17"/>
      <c r="J116" s="17">
        <f>J32/J$85*100</f>
        <v>3736403.384756927</v>
      </c>
      <c r="K116" s="17">
        <f>K32/K$85*100</f>
        <v>3577063.835596517</v>
      </c>
      <c r="L116" s="17">
        <f>L32/L$85*100</f>
        <v>2511121.91094664</v>
      </c>
      <c r="M116" s="17">
        <f>M32/M$85*100</f>
        <v>151913.99199843712</v>
      </c>
      <c r="N116" s="17"/>
      <c r="O116" s="17"/>
      <c r="P116" s="17"/>
      <c r="Q116" s="17">
        <f t="shared" si="24"/>
        <v>21936.675788977696</v>
      </c>
      <c r="R116" s="17">
        <f t="shared" si="24"/>
        <v>214967.62745087568</v>
      </c>
      <c r="S116" s="17">
        <f t="shared" si="24"/>
        <v>665189.993779818</v>
      </c>
      <c r="T116" s="17">
        <f t="shared" si="24"/>
        <v>5814771.552446819</v>
      </c>
      <c r="U116" s="17">
        <f t="shared" si="24"/>
        <v>9951866.129265208</v>
      </c>
      <c r="V116" s="17">
        <f t="shared" si="24"/>
        <v>10350541.414640073</v>
      </c>
      <c r="W116" s="17">
        <f t="shared" si="24"/>
        <v>11978483.940393355</v>
      </c>
      <c r="X116" s="17">
        <f t="shared" si="24"/>
        <v>101761.79154180463</v>
      </c>
      <c r="Y116" s="17">
        <f t="shared" si="24"/>
        <v>289978.6</v>
      </c>
      <c r="Z116" s="17">
        <f t="shared" si="24"/>
        <v>283851.3603554476</v>
      </c>
      <c r="AA116" s="17">
        <f t="shared" si="24"/>
        <v>1085411.8892523986</v>
      </c>
      <c r="AB116" s="17">
        <f t="shared" si="24"/>
        <v>2675867.007676037</v>
      </c>
      <c r="AC116" s="17">
        <f>AC32/AC$85*100</f>
        <v>6602404.686600474</v>
      </c>
    </row>
    <row r="117" spans="1:31" ht="15" customHeight="1">
      <c r="A117" s="19" t="s">
        <v>10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E117" s="1" t="s">
        <v>36</v>
      </c>
    </row>
    <row r="118" spans="1:29" ht="15" customHeight="1">
      <c r="A118" s="19" t="s">
        <v>24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>
        <f>U34/U$85*100</f>
        <v>5514.785514663092</v>
      </c>
      <c r="V118" s="17"/>
      <c r="W118" s="17">
        <f>W34/W$85*100</f>
        <v>89959.29224182539</v>
      </c>
      <c r="X118" s="17">
        <f>X34/X$85*100</f>
        <v>36212.97494269283</v>
      </c>
      <c r="Y118" s="17">
        <f>Y34/Y$85*100</f>
        <v>299435.2</v>
      </c>
      <c r="Z118" s="17">
        <f>Z34/Z$85*100</f>
        <v>176448.47953802493</v>
      </c>
      <c r="AA118" s="17"/>
      <c r="AB118" s="17">
        <f>AB34/AB$85*100</f>
        <v>13595.135461380287</v>
      </c>
      <c r="AC118" s="17">
        <f>AC34/AC$85*100</f>
        <v>146218.50763538663</v>
      </c>
    </row>
    <row r="119" spans="1:28" ht="15" customHeight="1">
      <c r="A119" s="19" t="s">
        <v>20</v>
      </c>
      <c r="B119" s="17">
        <f>B35/B$85*100</f>
        <v>279591.31430946715</v>
      </c>
      <c r="C119" s="17">
        <f>C35/C$85*100</f>
        <v>198522.56546261287</v>
      </c>
      <c r="D119" s="17">
        <f>D35/D$85*100</f>
        <v>1088715.3157487642</v>
      </c>
      <c r="E119" s="17">
        <f>E35/E$85*100</f>
        <v>10645.563138465004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3"/>
      <c r="AB119" s="3"/>
    </row>
    <row r="120" spans="2:123" s="35" customFormat="1" ht="15" customHeight="1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</row>
    <row r="121" spans="1:30" ht="15" customHeight="1">
      <c r="A121" s="40" t="s">
        <v>42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6"/>
      <c r="M121" s="26"/>
      <c r="N121" s="26"/>
      <c r="O121" s="26"/>
      <c r="P121" s="26"/>
      <c r="Q121" s="26"/>
      <c r="R121" s="26"/>
      <c r="S121" s="26"/>
      <c r="T121" s="26"/>
      <c r="U121" s="2"/>
      <c r="V121" s="2"/>
      <c r="AD121" s="2"/>
    </row>
    <row r="122" spans="1:22" ht="15" customHeight="1">
      <c r="A122" s="28" t="s">
        <v>41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6"/>
      <c r="M122" s="26"/>
      <c r="N122" s="26"/>
      <c r="O122" s="26"/>
      <c r="P122" s="26"/>
      <c r="Q122" s="26"/>
      <c r="R122" s="26"/>
      <c r="S122" s="26"/>
      <c r="T122" s="26"/>
      <c r="U122" s="2"/>
      <c r="V122" s="2"/>
    </row>
    <row r="123" spans="1:22" ht="15" customHeight="1">
      <c r="A123" s="30" t="s">
        <v>34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6"/>
      <c r="Q123" s="26"/>
      <c r="R123" s="26"/>
      <c r="S123" s="26"/>
      <c r="T123" s="26"/>
      <c r="U123" s="2"/>
      <c r="V123" s="2"/>
    </row>
    <row r="124" ht="15" customHeight="1">
      <c r="A124" s="30" t="s">
        <v>40</v>
      </c>
    </row>
    <row r="125" ht="15" customHeight="1"/>
    <row r="126" ht="15" customHeight="1"/>
    <row r="127" ht="15" customHeight="1"/>
    <row r="128" spans="1:29" ht="15" customHeight="1">
      <c r="A128" s="58" t="s">
        <v>38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1:29" ht="15" customHeight="1">
      <c r="A129" s="57" t="s">
        <v>3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</row>
    <row r="130" spans="1:13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29" ht="15" customHeight="1">
      <c r="A131" s="4" t="s">
        <v>1</v>
      </c>
      <c r="B131" s="5"/>
      <c r="C131" s="5">
        <v>1981</v>
      </c>
      <c r="D131" s="5">
        <v>1982</v>
      </c>
      <c r="E131" s="5">
        <v>1983</v>
      </c>
      <c r="F131" s="5">
        <v>1984</v>
      </c>
      <c r="G131" s="5">
        <v>1985</v>
      </c>
      <c r="H131" s="5">
        <v>1986</v>
      </c>
      <c r="I131" s="5">
        <v>1987</v>
      </c>
      <c r="J131" s="5">
        <v>1988</v>
      </c>
      <c r="K131" s="5">
        <v>1989</v>
      </c>
      <c r="L131" s="5">
        <v>1990</v>
      </c>
      <c r="M131" s="5">
        <v>1991</v>
      </c>
      <c r="N131" s="5">
        <v>1992</v>
      </c>
      <c r="O131" s="5">
        <v>1993</v>
      </c>
      <c r="P131" s="5">
        <v>1994</v>
      </c>
      <c r="Q131" s="5">
        <v>1995</v>
      </c>
      <c r="R131" s="5">
        <v>1996</v>
      </c>
      <c r="S131" s="5">
        <v>1997</v>
      </c>
      <c r="T131" s="6">
        <v>1998</v>
      </c>
      <c r="U131" s="6">
        <v>1999</v>
      </c>
      <c r="V131" s="6">
        <v>2000</v>
      </c>
      <c r="W131" s="6">
        <v>2001</v>
      </c>
      <c r="X131" s="6">
        <v>2002</v>
      </c>
      <c r="Y131" s="6">
        <v>2003</v>
      </c>
      <c r="Z131" s="6">
        <v>2004</v>
      </c>
      <c r="AA131" s="6">
        <v>2005</v>
      </c>
      <c r="AB131" s="5">
        <v>2006</v>
      </c>
      <c r="AC131" s="5">
        <v>2007</v>
      </c>
    </row>
    <row r="132" spans="1:22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9" s="12" customFormat="1" ht="15" customHeight="1">
      <c r="A133" s="9" t="s">
        <v>18</v>
      </c>
      <c r="B133" s="41"/>
      <c r="C133" s="31">
        <f>((C91/B91)-1)*100</f>
        <v>11.64692906893765</v>
      </c>
      <c r="D133" s="31">
        <f aca="true" t="shared" si="25" ref="D133:AC140">((D91/C91)-1)*100</f>
        <v>21.82597575720169</v>
      </c>
      <c r="E133" s="31">
        <f t="shared" si="25"/>
        <v>-35.389196510197394</v>
      </c>
      <c r="F133" s="31">
        <f t="shared" si="25"/>
        <v>14.144201687388126</v>
      </c>
      <c r="G133" s="31">
        <f t="shared" si="25"/>
        <v>-2.3129816975216433</v>
      </c>
      <c r="H133" s="31">
        <f t="shared" si="25"/>
        <v>-20.778086895149407</v>
      </c>
      <c r="I133" s="31">
        <f t="shared" si="25"/>
        <v>-3.8366216635986716</v>
      </c>
      <c r="J133" s="31">
        <f t="shared" si="25"/>
        <v>2.033718366339876</v>
      </c>
      <c r="K133" s="31">
        <f t="shared" si="25"/>
        <v>-2.6641033804378322</v>
      </c>
      <c r="L133" s="31">
        <f t="shared" si="25"/>
        <v>17.782448182229828</v>
      </c>
      <c r="M133" s="31">
        <f t="shared" si="25"/>
        <v>0.46214770822772255</v>
      </c>
      <c r="N133" s="31">
        <f t="shared" si="25"/>
        <v>11.533169157669064</v>
      </c>
      <c r="O133" s="31">
        <f t="shared" si="25"/>
        <v>3.581325083191089</v>
      </c>
      <c r="P133" s="31">
        <f t="shared" si="25"/>
        <v>2.664662735796264</v>
      </c>
      <c r="Q133" s="31">
        <f t="shared" si="25"/>
        <v>-15.855092107588586</v>
      </c>
      <c r="R133" s="31">
        <f t="shared" si="25"/>
        <v>11.700719724426634</v>
      </c>
      <c r="S133" s="31">
        <f t="shared" si="25"/>
        <v>14.732919395834209</v>
      </c>
      <c r="T133" s="31">
        <f t="shared" si="25"/>
        <v>2.2196903410068414</v>
      </c>
      <c r="U133" s="31">
        <f t="shared" si="25"/>
        <v>-2.4938566407372798</v>
      </c>
      <c r="V133" s="31">
        <f t="shared" si="25"/>
        <v>7.751887770063326</v>
      </c>
      <c r="W133" s="31">
        <f t="shared" si="25"/>
        <v>3.5833803376585927</v>
      </c>
      <c r="X133" s="31">
        <f t="shared" si="25"/>
        <v>3.0319792351404917</v>
      </c>
      <c r="Y133" s="31">
        <f t="shared" si="25"/>
        <v>-5.928882537022828</v>
      </c>
      <c r="Z133" s="31">
        <f t="shared" si="25"/>
        <v>-4.121962572789317</v>
      </c>
      <c r="AA133" s="31">
        <f t="shared" si="25"/>
        <v>4.0699930664622075</v>
      </c>
      <c r="AB133" s="31">
        <f t="shared" si="25"/>
        <v>11.517907111635605</v>
      </c>
      <c r="AC133" s="31">
        <f t="shared" si="25"/>
        <v>-4.984132483412463</v>
      </c>
    </row>
    <row r="134" spans="1:29" ht="15" customHeight="1">
      <c r="A134" s="19" t="s">
        <v>4</v>
      </c>
      <c r="B134" s="38"/>
      <c r="C134" s="32">
        <f>((C92/B92)-1)*100</f>
        <v>10.870020952427017</v>
      </c>
      <c r="D134" s="32">
        <f t="shared" si="25"/>
        <v>-25.754917871859128</v>
      </c>
      <c r="E134" s="32">
        <f t="shared" si="25"/>
        <v>-31.775225061457345</v>
      </c>
      <c r="F134" s="32">
        <f t="shared" si="25"/>
        <v>-1.7874895146148817</v>
      </c>
      <c r="G134" s="32">
        <f t="shared" si="25"/>
        <v>-2.155762658271043</v>
      </c>
      <c r="H134" s="32">
        <f t="shared" si="25"/>
        <v>-6.785970874689717</v>
      </c>
      <c r="I134" s="32">
        <f t="shared" si="25"/>
        <v>-32.477055898951775</v>
      </c>
      <c r="J134" s="32">
        <f t="shared" si="25"/>
        <v>149.26803281274962</v>
      </c>
      <c r="K134" s="32">
        <f t="shared" si="25"/>
        <v>15.746571930080734</v>
      </c>
      <c r="L134" s="32">
        <f t="shared" si="25"/>
        <v>53.3155280392404</v>
      </c>
      <c r="M134" s="32">
        <f t="shared" si="25"/>
        <v>31.520240828519785</v>
      </c>
      <c r="N134" s="32">
        <f t="shared" si="25"/>
        <v>14.641010327131522</v>
      </c>
      <c r="O134" s="32">
        <f t="shared" si="25"/>
        <v>5.415719439626354</v>
      </c>
      <c r="P134" s="32">
        <f t="shared" si="25"/>
        <v>4.744009277661121</v>
      </c>
      <c r="Q134" s="32">
        <f t="shared" si="25"/>
        <v>-24.186062358516423</v>
      </c>
      <c r="R134" s="32">
        <f t="shared" si="25"/>
        <v>0.362862637531447</v>
      </c>
      <c r="S134" s="32">
        <f t="shared" si="25"/>
        <v>29.75010883218654</v>
      </c>
      <c r="T134" s="32">
        <f t="shared" si="25"/>
        <v>-16.471171024705612</v>
      </c>
      <c r="U134" s="32">
        <f t="shared" si="25"/>
        <v>0.592605749655073</v>
      </c>
      <c r="V134" s="32">
        <f t="shared" si="25"/>
        <v>9.614677944301576</v>
      </c>
      <c r="W134" s="32">
        <f t="shared" si="25"/>
        <v>9.611106985454443</v>
      </c>
      <c r="X134" s="32">
        <f t="shared" si="25"/>
        <v>-1.7333697429508077</v>
      </c>
      <c r="Y134" s="32">
        <f t="shared" si="25"/>
        <v>-2.9708094603152935</v>
      </c>
      <c r="Z134" s="32">
        <f t="shared" si="25"/>
        <v>-8.401773744468144</v>
      </c>
      <c r="AA134" s="32">
        <f t="shared" si="25"/>
        <v>9.996670254947704</v>
      </c>
      <c r="AB134" s="32">
        <f t="shared" si="25"/>
        <v>-1.548273725832272</v>
      </c>
      <c r="AC134" s="32">
        <f t="shared" si="25"/>
        <v>1.6810274997859143</v>
      </c>
    </row>
    <row r="135" spans="1:29" ht="15" customHeight="1">
      <c r="A135" s="19" t="s">
        <v>5</v>
      </c>
      <c r="B135" s="38"/>
      <c r="C135" s="32">
        <f>((C93/B93)-1)*100</f>
        <v>13.655262286513924</v>
      </c>
      <c r="D135" s="32">
        <f t="shared" si="25"/>
        <v>4.291521913538987</v>
      </c>
      <c r="E135" s="32">
        <f t="shared" si="25"/>
        <v>-40.94184334627056</v>
      </c>
      <c r="F135" s="32">
        <f t="shared" si="25"/>
        <v>38.85173076262938</v>
      </c>
      <c r="G135" s="32">
        <f t="shared" si="25"/>
        <v>-20.70856860872038</v>
      </c>
      <c r="H135" s="32">
        <f t="shared" si="25"/>
        <v>48.20585776689323</v>
      </c>
      <c r="I135" s="32">
        <f t="shared" si="25"/>
        <v>-23.094001358154546</v>
      </c>
      <c r="J135" s="32">
        <f t="shared" si="25"/>
        <v>-10.151398056146254</v>
      </c>
      <c r="K135" s="32">
        <f t="shared" si="25"/>
        <v>11.29260670261234</v>
      </c>
      <c r="L135" s="32">
        <f t="shared" si="25"/>
        <v>51.804747650366444</v>
      </c>
      <c r="M135" s="32">
        <f t="shared" si="25"/>
        <v>10.690949427064256</v>
      </c>
      <c r="N135" s="32">
        <f t="shared" si="25"/>
        <v>23.65929684548003</v>
      </c>
      <c r="O135" s="32">
        <f t="shared" si="25"/>
        <v>5.720586754877011</v>
      </c>
      <c r="P135" s="32">
        <f t="shared" si="25"/>
        <v>18.323281997538675</v>
      </c>
      <c r="Q135" s="32">
        <f t="shared" si="25"/>
        <v>-25.571492037500864</v>
      </c>
      <c r="R135" s="32">
        <f t="shared" si="25"/>
        <v>-1.0414232175771199</v>
      </c>
      <c r="S135" s="32">
        <f t="shared" si="25"/>
        <v>14.546785247896278</v>
      </c>
      <c r="T135" s="32">
        <f t="shared" si="25"/>
        <v>-7.73372690992441</v>
      </c>
      <c r="U135" s="32">
        <f t="shared" si="25"/>
        <v>15.400492319087334</v>
      </c>
      <c r="V135" s="32">
        <f t="shared" si="25"/>
        <v>-4.640519019643463</v>
      </c>
      <c r="W135" s="32">
        <f t="shared" si="25"/>
        <v>100.41136990151335</v>
      </c>
      <c r="X135" s="32">
        <f t="shared" si="25"/>
        <v>4.70128353875896</v>
      </c>
      <c r="Y135" s="32">
        <f t="shared" si="25"/>
        <v>-17.554280659717147</v>
      </c>
      <c r="Z135" s="32">
        <f t="shared" si="25"/>
        <v>11.62540605066913</v>
      </c>
      <c r="AA135" s="32">
        <f t="shared" si="25"/>
        <v>-1.6196513722263162</v>
      </c>
      <c r="AB135" s="32">
        <f t="shared" si="25"/>
        <v>-1.8325134498906381</v>
      </c>
      <c r="AC135" s="32">
        <f t="shared" si="25"/>
        <v>8.40258754753358</v>
      </c>
    </row>
    <row r="136" spans="1:29" ht="15" customHeight="1">
      <c r="A136" s="19" t="s">
        <v>6</v>
      </c>
      <c r="B136" s="38"/>
      <c r="C136" s="32">
        <f>((C94/B94)-1)*100</f>
        <v>47.03638536828447</v>
      </c>
      <c r="D136" s="32">
        <f t="shared" si="25"/>
        <v>8.108556052099303</v>
      </c>
      <c r="E136" s="32">
        <f t="shared" si="25"/>
        <v>391.05261321397995</v>
      </c>
      <c r="F136" s="32">
        <f t="shared" si="25"/>
        <v>-44.48403147237037</v>
      </c>
      <c r="G136" s="32">
        <f t="shared" si="25"/>
        <v>-46.29567453929329</v>
      </c>
      <c r="H136" s="32">
        <f t="shared" si="25"/>
        <v>102.8827696049217</v>
      </c>
      <c r="I136" s="32">
        <f t="shared" si="25"/>
        <v>99.05156730122835</v>
      </c>
      <c r="J136" s="32">
        <f t="shared" si="25"/>
        <v>54.78558788828587</v>
      </c>
      <c r="K136" s="32">
        <f t="shared" si="25"/>
        <v>69.1679196994967</v>
      </c>
      <c r="L136" s="32">
        <f t="shared" si="25"/>
        <v>-3.6704336273102878</v>
      </c>
      <c r="M136" s="32">
        <f t="shared" si="25"/>
        <v>-22.72356580082282</v>
      </c>
      <c r="N136" s="32">
        <f t="shared" si="25"/>
        <v>17.636401649006128</v>
      </c>
      <c r="O136" s="32">
        <f t="shared" si="25"/>
        <v>-6.226001282269078</v>
      </c>
      <c r="P136" s="32">
        <f t="shared" si="25"/>
        <v>-8.01180838826604</v>
      </c>
      <c r="Q136" s="32">
        <f t="shared" si="25"/>
        <v>-12.669792371946409</v>
      </c>
      <c r="R136" s="32">
        <f t="shared" si="25"/>
        <v>-8.44006402137959</v>
      </c>
      <c r="S136" s="32">
        <f t="shared" si="25"/>
        <v>5.487837206118518</v>
      </c>
      <c r="T136" s="32">
        <f t="shared" si="25"/>
        <v>30.680015925744385</v>
      </c>
      <c r="U136" s="32">
        <f t="shared" si="25"/>
        <v>3.028836626636733</v>
      </c>
      <c r="V136" s="32">
        <f t="shared" si="25"/>
        <v>-6.6882944867644785</v>
      </c>
      <c r="W136" s="32">
        <f t="shared" si="25"/>
        <v>-81.05329279769745</v>
      </c>
      <c r="X136" s="32">
        <f t="shared" si="25"/>
        <v>-34.72852314697208</v>
      </c>
      <c r="Y136" s="32">
        <f t="shared" si="25"/>
        <v>-30.427902938013005</v>
      </c>
      <c r="Z136" s="32">
        <f t="shared" si="25"/>
        <v>76.88105282743867</v>
      </c>
      <c r="AA136" s="32">
        <f t="shared" si="25"/>
        <v>-15.186279134833613</v>
      </c>
      <c r="AB136" s="32">
        <f t="shared" si="25"/>
        <v>43.82167919706945</v>
      </c>
      <c r="AC136" s="32">
        <f t="shared" si="25"/>
        <v>-0.3369797242723793</v>
      </c>
    </row>
    <row r="137" spans="1:29" ht="15" customHeight="1">
      <c r="A137" s="19" t="s">
        <v>7</v>
      </c>
      <c r="B137" s="38"/>
      <c r="C137" s="32">
        <f>((C95/B95)-1)*100</f>
        <v>-39.17588672422095</v>
      </c>
      <c r="D137" s="32">
        <f t="shared" si="25"/>
        <v>-20.446655195485498</v>
      </c>
      <c r="E137" s="32">
        <f t="shared" si="25"/>
        <v>-66.49677726974663</v>
      </c>
      <c r="F137" s="32">
        <f t="shared" si="25"/>
        <v>27.42813282133345</v>
      </c>
      <c r="G137" s="32">
        <f t="shared" si="25"/>
        <v>-79.51201294352398</v>
      </c>
      <c r="H137" s="42" t="s">
        <v>44</v>
      </c>
      <c r="I137" s="32">
        <f t="shared" si="25"/>
        <v>-3.7184805317913683</v>
      </c>
      <c r="J137" s="32">
        <f t="shared" si="25"/>
        <v>-82.53932719414912</v>
      </c>
      <c r="K137" s="32">
        <f t="shared" si="25"/>
        <v>-60.86151291647528</v>
      </c>
      <c r="L137" s="32">
        <f t="shared" si="25"/>
        <v>141.04534672481162</v>
      </c>
      <c r="M137" s="32">
        <f t="shared" si="25"/>
        <v>-32.41611615793458</v>
      </c>
      <c r="N137" s="32">
        <f t="shared" si="25"/>
        <v>36.221968951035244</v>
      </c>
      <c r="O137" s="32">
        <f t="shared" si="25"/>
        <v>14.376320088292015</v>
      </c>
      <c r="P137" s="32">
        <f t="shared" si="25"/>
        <v>88.53890956875108</v>
      </c>
      <c r="Q137" s="32">
        <f t="shared" si="25"/>
        <v>-15.549574519588871</v>
      </c>
      <c r="R137" s="32">
        <f t="shared" si="25"/>
        <v>-17.238307217173965</v>
      </c>
      <c r="S137" s="32">
        <f t="shared" si="25"/>
        <v>41.658877238733005</v>
      </c>
      <c r="T137" s="32">
        <f t="shared" si="25"/>
        <v>-42.77519672627738</v>
      </c>
      <c r="U137" s="32">
        <f t="shared" si="25"/>
        <v>1.960842040328581</v>
      </c>
      <c r="V137" s="32">
        <f t="shared" si="25"/>
        <v>-22.076461239024248</v>
      </c>
      <c r="W137" s="32">
        <f t="shared" si="25"/>
        <v>-10.836053467287377</v>
      </c>
      <c r="X137" s="32">
        <f t="shared" si="25"/>
        <v>40.52514657101969</v>
      </c>
      <c r="Y137" s="32">
        <f t="shared" si="25"/>
        <v>120.98507020197569</v>
      </c>
      <c r="Z137" s="32">
        <f t="shared" si="25"/>
        <v>9.815409032882538</v>
      </c>
      <c r="AA137" s="32">
        <f t="shared" si="25"/>
        <v>-1.5994276633838234</v>
      </c>
      <c r="AB137" s="32">
        <f t="shared" si="25"/>
        <v>-19.831832018665807</v>
      </c>
      <c r="AC137" s="32">
        <f t="shared" si="25"/>
        <v>-34.09411796725003</v>
      </c>
    </row>
    <row r="138" spans="1:29" ht="15" customHeight="1">
      <c r="A138" s="19" t="s">
        <v>8</v>
      </c>
      <c r="B138" s="38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>
        <f>((R96/Q96)-1)*100</f>
        <v>-37.278611667520224</v>
      </c>
      <c r="S138" s="32">
        <f t="shared" si="25"/>
        <v>20.652810860180605</v>
      </c>
      <c r="T138" s="32">
        <f t="shared" si="25"/>
        <v>-21.239531432890402</v>
      </c>
      <c r="U138" s="32">
        <f t="shared" si="25"/>
        <v>-76.53540626543767</v>
      </c>
      <c r="V138" s="32">
        <f t="shared" si="25"/>
        <v>-75.77600141938802</v>
      </c>
      <c r="W138" s="32">
        <f t="shared" si="25"/>
        <v>9.380429357893583</v>
      </c>
      <c r="X138" s="32">
        <f t="shared" si="25"/>
        <v>-14.896126093192574</v>
      </c>
      <c r="Y138" s="32">
        <f t="shared" si="25"/>
        <v>12.054129674435554</v>
      </c>
      <c r="Z138" s="32">
        <f t="shared" si="25"/>
        <v>-61.820640814931515</v>
      </c>
      <c r="AA138" s="32">
        <f t="shared" si="25"/>
        <v>-77.2839746376895</v>
      </c>
      <c r="AB138" s="32">
        <f>((AB96/AA96)-1)*100</f>
        <v>-100</v>
      </c>
      <c r="AC138" s="32"/>
    </row>
    <row r="139" spans="1:29" ht="15" customHeight="1">
      <c r="A139" s="19" t="s">
        <v>15</v>
      </c>
      <c r="B139" s="38"/>
      <c r="C139" s="32">
        <f aca="true" t="shared" si="26" ref="C139:Q141">((C97/B97)-1)*100</f>
        <v>7.290152570767039</v>
      </c>
      <c r="D139" s="32">
        <f t="shared" si="26"/>
        <v>-9.779676905713874</v>
      </c>
      <c r="E139" s="32">
        <f t="shared" si="26"/>
        <v>30.3662033703352</v>
      </c>
      <c r="F139" s="32">
        <f t="shared" si="26"/>
        <v>0.30032957776138236</v>
      </c>
      <c r="G139" s="32">
        <f t="shared" si="26"/>
        <v>-9.82042718365086</v>
      </c>
      <c r="H139" s="32">
        <f t="shared" si="26"/>
        <v>-16.563183265217162</v>
      </c>
      <c r="I139" s="32">
        <f t="shared" si="26"/>
        <v>8.32115299444547</v>
      </c>
      <c r="J139" s="32">
        <f t="shared" si="26"/>
        <v>29.414668641295627</v>
      </c>
      <c r="K139" s="32">
        <f t="shared" si="26"/>
        <v>-17.24806284553031</v>
      </c>
      <c r="L139" s="32">
        <f t="shared" si="26"/>
        <v>8.74675855048328</v>
      </c>
      <c r="M139" s="32">
        <f t="shared" si="26"/>
        <v>-0.25047897907191086</v>
      </c>
      <c r="N139" s="32">
        <f t="shared" si="26"/>
        <v>-0.6514874652258085</v>
      </c>
      <c r="O139" s="32">
        <f t="shared" si="26"/>
        <v>3.8549698113147013</v>
      </c>
      <c r="P139" s="32">
        <f t="shared" si="26"/>
        <v>-7.737006943985103</v>
      </c>
      <c r="Q139" s="32">
        <f t="shared" si="26"/>
        <v>-12.238206242582327</v>
      </c>
      <c r="R139" s="32">
        <f>((R97/Q97)-1)*100</f>
        <v>0.9070312986009466</v>
      </c>
      <c r="S139" s="32">
        <f t="shared" si="25"/>
        <v>22.38170509110433</v>
      </c>
      <c r="T139" s="32">
        <f t="shared" si="25"/>
        <v>-5.018267766560436</v>
      </c>
      <c r="U139" s="32">
        <f t="shared" si="25"/>
        <v>5.089575565114868</v>
      </c>
      <c r="V139" s="32">
        <f t="shared" si="25"/>
        <v>9.620529058261384</v>
      </c>
      <c r="W139" s="32">
        <f t="shared" si="25"/>
        <v>3.79099911884897</v>
      </c>
      <c r="X139" s="32">
        <f t="shared" si="25"/>
        <v>-0.18893494261972288</v>
      </c>
      <c r="Y139" s="32">
        <f t="shared" si="25"/>
        <v>-8.517885580122053</v>
      </c>
      <c r="Z139" s="32">
        <f t="shared" si="25"/>
        <v>-1.9992139143776844</v>
      </c>
      <c r="AA139" s="32">
        <f t="shared" si="25"/>
        <v>13.898872890212633</v>
      </c>
      <c r="AB139" s="32">
        <f>((AB97/AA97)-1)*100</f>
        <v>18.080376795217788</v>
      </c>
      <c r="AC139" s="32">
        <f>((AC97/AB97)-1)*100</f>
        <v>-5.451872449383877</v>
      </c>
    </row>
    <row r="140" spans="1:29" ht="15" customHeight="1">
      <c r="A140" s="19" t="s">
        <v>9</v>
      </c>
      <c r="B140" s="38"/>
      <c r="C140" s="32">
        <f t="shared" si="26"/>
        <v>21.626373868816586</v>
      </c>
      <c r="D140" s="32">
        <f t="shared" si="26"/>
        <v>62.94464961353539</v>
      </c>
      <c r="E140" s="32">
        <f t="shared" si="26"/>
        <v>-68.72857629081483</v>
      </c>
      <c r="F140" s="32">
        <f t="shared" si="26"/>
        <v>51.60981175623587</v>
      </c>
      <c r="G140" s="32">
        <f t="shared" si="26"/>
        <v>14.52829008952361</v>
      </c>
      <c r="H140" s="32">
        <f t="shared" si="26"/>
        <v>-76.41674558137105</v>
      </c>
      <c r="I140" s="32">
        <f t="shared" si="26"/>
        <v>-51.72459721572835</v>
      </c>
      <c r="J140" s="32">
        <f t="shared" si="26"/>
        <v>-80.63005942113101</v>
      </c>
      <c r="K140" s="32">
        <f t="shared" si="26"/>
        <v>-79.71540978548832</v>
      </c>
      <c r="L140" s="32">
        <f t="shared" si="26"/>
        <v>477.0584055499064</v>
      </c>
      <c r="M140" s="32">
        <f t="shared" si="26"/>
        <v>-57.224849564974654</v>
      </c>
      <c r="N140" s="32">
        <f t="shared" si="26"/>
        <v>139.20557366783734</v>
      </c>
      <c r="O140" s="32">
        <f t="shared" si="26"/>
        <v>145.5103943525409</v>
      </c>
      <c r="P140" s="32">
        <f t="shared" si="26"/>
        <v>34.028377373581556</v>
      </c>
      <c r="Q140" s="32">
        <f t="shared" si="26"/>
        <v>27.766231212705893</v>
      </c>
      <c r="R140" s="32">
        <f>((R98/Q98)-1)*100</f>
        <v>243.95569466573477</v>
      </c>
      <c r="S140" s="32">
        <f t="shared" si="25"/>
        <v>-33.75609175522035</v>
      </c>
      <c r="T140" s="32">
        <f t="shared" si="25"/>
        <v>50.81901816374863</v>
      </c>
      <c r="U140" s="32">
        <f t="shared" si="25"/>
        <v>-86.28227234753282</v>
      </c>
      <c r="V140" s="32">
        <f t="shared" si="25"/>
        <v>335.97502078853597</v>
      </c>
      <c r="W140" s="32">
        <f t="shared" si="25"/>
        <v>-20.65236322319388</v>
      </c>
      <c r="X140" s="32">
        <f t="shared" si="25"/>
        <v>67.45315666261487</v>
      </c>
      <c r="Y140" s="32">
        <f t="shared" si="25"/>
        <v>-31.033646834224715</v>
      </c>
      <c r="Z140" s="32">
        <f t="shared" si="25"/>
        <v>-69.63720459289016</v>
      </c>
      <c r="AA140" s="32">
        <f t="shared" si="25"/>
        <v>-100</v>
      </c>
      <c r="AB140" s="32"/>
      <c r="AC140" s="32">
        <f>((AC98/AB98)-1)*100</f>
        <v>-100</v>
      </c>
    </row>
    <row r="141" spans="1:29" ht="15" customHeight="1">
      <c r="A141" s="19" t="s">
        <v>10</v>
      </c>
      <c r="B141" s="38"/>
      <c r="C141" s="32"/>
      <c r="D141" s="32"/>
      <c r="E141" s="32"/>
      <c r="F141" s="32"/>
      <c r="G141" s="32"/>
      <c r="H141" s="32"/>
      <c r="I141" s="32"/>
      <c r="J141" s="32"/>
      <c r="K141" s="32"/>
      <c r="L141" s="32">
        <f t="shared" si="26"/>
        <v>-63.693225200933014</v>
      </c>
      <c r="M141" s="32">
        <f t="shared" si="26"/>
        <v>19.869110066951954</v>
      </c>
      <c r="N141" s="42" t="s">
        <v>44</v>
      </c>
      <c r="O141" s="32">
        <f t="shared" si="26"/>
        <v>-55.121264054949705</v>
      </c>
      <c r="P141" s="32">
        <f t="shared" si="26"/>
        <v>84.01730355073722</v>
      </c>
      <c r="Q141" s="32">
        <f t="shared" si="26"/>
        <v>-100</v>
      </c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</row>
    <row r="142" spans="1:29" ht="15" customHeight="1">
      <c r="A142" s="19" t="s">
        <v>11</v>
      </c>
      <c r="B142" s="38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>
        <f>((R100/Q100)-1)*100</f>
        <v>-22.36668668924565</v>
      </c>
      <c r="S142" s="42" t="s">
        <v>44</v>
      </c>
      <c r="T142" s="32">
        <f aca="true" t="shared" si="27" ref="T142:AA142">((T100/S100)-1)*100</f>
        <v>132.71845255698008</v>
      </c>
      <c r="U142" s="32">
        <f t="shared" si="27"/>
        <v>-12.4677003517765</v>
      </c>
      <c r="V142" s="32">
        <f t="shared" si="27"/>
        <v>29.915967084607953</v>
      </c>
      <c r="W142" s="32">
        <f t="shared" si="27"/>
        <v>79.90499087478624</v>
      </c>
      <c r="X142" s="32">
        <f t="shared" si="27"/>
        <v>-5.357796923177971</v>
      </c>
      <c r="Y142" s="32">
        <f t="shared" si="27"/>
        <v>24.55253923977876</v>
      </c>
      <c r="Z142" s="32">
        <f t="shared" si="27"/>
        <v>5.818957347868792</v>
      </c>
      <c r="AA142" s="32">
        <f t="shared" si="27"/>
        <v>-0.23060153157076213</v>
      </c>
      <c r="AB142" s="32">
        <f>((AB100/AA100)-1)*100</f>
        <v>22.050481636990327</v>
      </c>
      <c r="AC142" s="32">
        <f>((AC100/AB100)-1)*100</f>
        <v>-4.114709983321374</v>
      </c>
    </row>
    <row r="143" spans="1:29" ht="15" customHeight="1">
      <c r="A143" s="19" t="s">
        <v>12</v>
      </c>
      <c r="B143" s="38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</row>
    <row r="144" spans="1:29" ht="15" customHeight="1">
      <c r="A144" s="19" t="s">
        <v>13</v>
      </c>
      <c r="B144" s="38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>
        <f>((V102/U102)-1)*100</f>
        <v>-57.015921209951095</v>
      </c>
      <c r="W144" s="32">
        <f>((W102/V102)-1)*100</f>
        <v>-36.5336645930064</v>
      </c>
      <c r="X144" s="32">
        <f>((X102/W102)-1)*100</f>
        <v>-56.83293800018912</v>
      </c>
      <c r="Y144" s="32">
        <f>((Y102/X102)-1)*100</f>
        <v>-84.24921333339002</v>
      </c>
      <c r="Z144" s="32">
        <f>((Z102/Y102)-1)*100</f>
        <v>-100</v>
      </c>
      <c r="AA144" s="32"/>
      <c r="AB144" s="32"/>
      <c r="AC144" s="32">
        <f>((AC102/AB102)-1)*100</f>
        <v>-100</v>
      </c>
    </row>
    <row r="145" spans="1:29" ht="15" customHeight="1">
      <c r="A145" s="2"/>
      <c r="B145" s="38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4"/>
      <c r="X145" s="34"/>
      <c r="Y145" s="34"/>
      <c r="Z145" s="34"/>
      <c r="AA145" s="34"/>
      <c r="AB145" s="34"/>
      <c r="AC145" s="34"/>
    </row>
    <row r="146" spans="1:29" s="12" customFormat="1" ht="15" customHeight="1">
      <c r="A146" s="9" t="s">
        <v>19</v>
      </c>
      <c r="B146" s="41"/>
      <c r="C146" s="31">
        <f aca="true" t="shared" si="28" ref="C146:AC146">((C104/B104)-1)*100</f>
        <v>11.64692906893765</v>
      </c>
      <c r="D146" s="31">
        <f t="shared" si="28"/>
        <v>21.82597575720169</v>
      </c>
      <c r="E146" s="31">
        <f t="shared" si="28"/>
        <v>-35.389196510197394</v>
      </c>
      <c r="F146" s="31">
        <f t="shared" si="28"/>
        <v>14.144201687388126</v>
      </c>
      <c r="G146" s="31">
        <f t="shared" si="28"/>
        <v>-2.3129816975216433</v>
      </c>
      <c r="H146" s="31">
        <f t="shared" si="28"/>
        <v>-20.778086895149407</v>
      </c>
      <c r="I146" s="31">
        <f t="shared" si="28"/>
        <v>-3.8366216635986716</v>
      </c>
      <c r="J146" s="31">
        <f t="shared" si="28"/>
        <v>2.033718366339876</v>
      </c>
      <c r="K146" s="31">
        <f t="shared" si="28"/>
        <v>-2.6641033804378322</v>
      </c>
      <c r="L146" s="31">
        <f t="shared" si="28"/>
        <v>17.782448182229828</v>
      </c>
      <c r="M146" s="31">
        <f t="shared" si="28"/>
        <v>0.46214770822772255</v>
      </c>
      <c r="N146" s="31">
        <f t="shared" si="28"/>
        <v>11.533169157669064</v>
      </c>
      <c r="O146" s="31">
        <f t="shared" si="28"/>
        <v>3.581325083191089</v>
      </c>
      <c r="P146" s="31">
        <f t="shared" si="28"/>
        <v>2.6646607478786777</v>
      </c>
      <c r="Q146" s="31">
        <f t="shared" si="28"/>
        <v>-15.855090478272926</v>
      </c>
      <c r="R146" s="31">
        <f t="shared" si="28"/>
        <v>11.700719724426678</v>
      </c>
      <c r="S146" s="31">
        <f t="shared" si="28"/>
        <v>14.732919395834209</v>
      </c>
      <c r="T146" s="31">
        <f t="shared" si="28"/>
        <v>2.2196903410068414</v>
      </c>
      <c r="U146" s="31">
        <f t="shared" si="28"/>
        <v>-2.4938566407372798</v>
      </c>
      <c r="V146" s="31">
        <f t="shared" si="28"/>
        <v>7.751887770063326</v>
      </c>
      <c r="W146" s="31">
        <f t="shared" si="28"/>
        <v>3.5833803376585704</v>
      </c>
      <c r="X146" s="31">
        <f t="shared" si="28"/>
        <v>3.031979235140514</v>
      </c>
      <c r="Y146" s="31">
        <f t="shared" si="28"/>
        <v>-5.928882537022851</v>
      </c>
      <c r="Z146" s="31">
        <f t="shared" si="28"/>
        <v>-4.121962572789273</v>
      </c>
      <c r="AA146" s="31">
        <f t="shared" si="28"/>
        <v>4.069993066462185</v>
      </c>
      <c r="AB146" s="31">
        <f t="shared" si="28"/>
        <v>11.517907111635605</v>
      </c>
      <c r="AC146" s="31">
        <f t="shared" si="28"/>
        <v>-4.984132483412463</v>
      </c>
    </row>
    <row r="147" spans="1:29" ht="15" customHeight="1">
      <c r="A147" s="19" t="s">
        <v>29</v>
      </c>
      <c r="B147" s="38"/>
      <c r="C147" s="32">
        <f aca="true" t="shared" si="29" ref="C147:AC147">((C105/B105)-1)*100</f>
        <v>1.963781542011378</v>
      </c>
      <c r="D147" s="32">
        <f t="shared" si="29"/>
        <v>-1.213516411690907</v>
      </c>
      <c r="E147" s="32">
        <f t="shared" si="29"/>
        <v>9.440122653361716</v>
      </c>
      <c r="F147" s="32">
        <f t="shared" si="29"/>
        <v>66.99435588353933</v>
      </c>
      <c r="G147" s="32">
        <f t="shared" si="29"/>
        <v>-0.9681505777064836</v>
      </c>
      <c r="H147" s="32">
        <f t="shared" si="29"/>
        <v>-6.981358343111377</v>
      </c>
      <c r="I147" s="32">
        <f t="shared" si="29"/>
        <v>0.9909135112977419</v>
      </c>
      <c r="J147" s="32">
        <f t="shared" si="29"/>
        <v>6.459495940258009</v>
      </c>
      <c r="K147" s="32">
        <f t="shared" si="29"/>
        <v>17.388683139224593</v>
      </c>
      <c r="L147" s="32">
        <f t="shared" si="29"/>
        <v>23.958983426717005</v>
      </c>
      <c r="M147" s="32">
        <f t="shared" si="29"/>
        <v>7.929273959718475</v>
      </c>
      <c r="N147" s="32">
        <f t="shared" si="29"/>
        <v>11.080557907885268</v>
      </c>
      <c r="O147" s="32">
        <f t="shared" si="29"/>
        <v>5.512366507843858</v>
      </c>
      <c r="P147" s="32">
        <f t="shared" si="29"/>
        <v>5.926307448948087</v>
      </c>
      <c r="Q147" s="32">
        <f t="shared" si="29"/>
        <v>-13.195637870451037</v>
      </c>
      <c r="R147" s="32">
        <f t="shared" si="29"/>
        <v>5.730415128375266</v>
      </c>
      <c r="S147" s="32">
        <f t="shared" si="29"/>
        <v>25.492244279016084</v>
      </c>
      <c r="T147" s="32">
        <f t="shared" si="29"/>
        <v>-5.9026167535553675</v>
      </c>
      <c r="U147" s="32">
        <f t="shared" si="29"/>
        <v>-0.43053779584725227</v>
      </c>
      <c r="V147" s="32">
        <f t="shared" si="29"/>
        <v>6.398024878375974</v>
      </c>
      <c r="W147" s="32">
        <f t="shared" si="29"/>
        <v>-1.2894876675650035</v>
      </c>
      <c r="X147" s="32">
        <f t="shared" si="29"/>
        <v>-0.008717465652108292</v>
      </c>
      <c r="Y147" s="32">
        <f t="shared" si="29"/>
        <v>-18.96978101298803</v>
      </c>
      <c r="Z147" s="32">
        <f t="shared" si="29"/>
        <v>-15.709245681124717</v>
      </c>
      <c r="AA147" s="32">
        <f t="shared" si="29"/>
        <v>21.751481031432675</v>
      </c>
      <c r="AB147" s="32">
        <f t="shared" si="29"/>
        <v>12.897935038841513</v>
      </c>
      <c r="AC147" s="32">
        <f t="shared" si="29"/>
        <v>-25.527776205525697</v>
      </c>
    </row>
    <row r="148" spans="1:29" ht="15" customHeight="1">
      <c r="A148" s="20" t="s">
        <v>26</v>
      </c>
      <c r="B148" s="38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>
        <f aca="true" t="shared" si="30" ref="Y148:AC153">((Y106/X106)-1)*100</f>
        <v>-16.199052798470348</v>
      </c>
      <c r="Z148" s="32">
        <f t="shared" si="30"/>
        <v>-11.596051317148316</v>
      </c>
      <c r="AA148" s="32">
        <f t="shared" si="30"/>
        <v>15.405754289096585</v>
      </c>
      <c r="AB148" s="32">
        <f t="shared" si="30"/>
        <v>7.066998710412364</v>
      </c>
      <c r="AC148" s="32">
        <f t="shared" si="30"/>
        <v>-24.62088064244725</v>
      </c>
    </row>
    <row r="149" spans="1:29" ht="15" customHeight="1">
      <c r="A149" s="20" t="s">
        <v>27</v>
      </c>
      <c r="B149" s="38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>
        <f t="shared" si="30"/>
        <v>-19.908092191840876</v>
      </c>
      <c r="Z149" s="32">
        <f t="shared" si="30"/>
        <v>-43.861324145191816</v>
      </c>
      <c r="AA149" s="32">
        <f t="shared" si="30"/>
        <v>81.78526502675076</v>
      </c>
      <c r="AB149" s="32">
        <f t="shared" si="30"/>
        <v>14.125104209720686</v>
      </c>
      <c r="AC149" s="32">
        <f t="shared" si="30"/>
        <v>-32.668259494987616</v>
      </c>
    </row>
    <row r="150" spans="1:29" ht="15" customHeight="1">
      <c r="A150" s="20" t="s">
        <v>28</v>
      </c>
      <c r="B150" s="38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>
        <f t="shared" si="30"/>
        <v>-27.944665501967204</v>
      </c>
      <c r="Z150" s="32">
        <f t="shared" si="30"/>
        <v>-20.09668108207182</v>
      </c>
      <c r="AA150" s="32">
        <f t="shared" si="30"/>
        <v>31.684688878371592</v>
      </c>
      <c r="AB150" s="32">
        <f t="shared" si="30"/>
        <v>34.53506851433901</v>
      </c>
      <c r="AC150" s="32">
        <f t="shared" si="30"/>
        <v>-25.822715295364084</v>
      </c>
    </row>
    <row r="151" spans="1:29" ht="15" customHeight="1">
      <c r="A151" s="19" t="s">
        <v>16</v>
      </c>
      <c r="B151" s="38"/>
      <c r="C151" s="32">
        <f aca="true" t="shared" si="31" ref="C151:X151">((C109/B109)-1)*100</f>
        <v>54.87983639664347</v>
      </c>
      <c r="D151" s="32">
        <f t="shared" si="31"/>
        <v>-17.47575229933136</v>
      </c>
      <c r="E151" s="32">
        <f t="shared" si="31"/>
        <v>-24.18901745552853</v>
      </c>
      <c r="F151" s="32">
        <f t="shared" si="31"/>
        <v>-13.423702972989693</v>
      </c>
      <c r="G151" s="32">
        <f t="shared" si="31"/>
        <v>-15.298831089117826</v>
      </c>
      <c r="H151" s="32">
        <f t="shared" si="31"/>
        <v>-3.9986612475261807</v>
      </c>
      <c r="I151" s="32">
        <f t="shared" si="31"/>
        <v>-0.7855342402049659</v>
      </c>
      <c r="J151" s="32">
        <f t="shared" si="31"/>
        <v>-19.68131979313965</v>
      </c>
      <c r="K151" s="32">
        <f t="shared" si="31"/>
        <v>-22.289057154165647</v>
      </c>
      <c r="L151" s="32">
        <f t="shared" si="31"/>
        <v>15.112918958582199</v>
      </c>
      <c r="M151" s="32">
        <f t="shared" si="31"/>
        <v>-0.6067329646015196</v>
      </c>
      <c r="N151" s="32">
        <f t="shared" si="31"/>
        <v>8.526250897666877</v>
      </c>
      <c r="O151" s="32">
        <f t="shared" si="31"/>
        <v>-8.161426474253574</v>
      </c>
      <c r="P151" s="32">
        <f t="shared" si="31"/>
        <v>-17.38948481473238</v>
      </c>
      <c r="Q151" s="32">
        <f t="shared" si="31"/>
        <v>-35.23325233833342</v>
      </c>
      <c r="R151" s="32">
        <f t="shared" si="31"/>
        <v>65.44946435797196</v>
      </c>
      <c r="S151" s="32">
        <f t="shared" si="31"/>
        <v>-12.373404275802823</v>
      </c>
      <c r="T151" s="32">
        <f t="shared" si="31"/>
        <v>-22.94399634497871</v>
      </c>
      <c r="U151" s="32">
        <f t="shared" si="31"/>
        <v>-17.56711230819059</v>
      </c>
      <c r="V151" s="32">
        <f t="shared" si="31"/>
        <v>8.99967054360864</v>
      </c>
      <c r="W151" s="32">
        <f t="shared" si="31"/>
        <v>-3.8752840850302173</v>
      </c>
      <c r="X151" s="32">
        <f t="shared" si="31"/>
        <v>19.737420786798122</v>
      </c>
      <c r="Y151" s="32">
        <f t="shared" si="30"/>
        <v>-37.89599019747202</v>
      </c>
      <c r="Z151" s="32">
        <f t="shared" si="30"/>
        <v>63.78921807911677</v>
      </c>
      <c r="AA151" s="32">
        <f t="shared" si="30"/>
        <v>-20.0775425129748</v>
      </c>
      <c r="AB151" s="32">
        <f t="shared" si="30"/>
        <v>-15.190451350408763</v>
      </c>
      <c r="AC151" s="32">
        <f t="shared" si="30"/>
        <v>0.4428826022030652</v>
      </c>
    </row>
    <row r="152" spans="1:29" ht="15" customHeight="1">
      <c r="A152" s="22" t="s">
        <v>33</v>
      </c>
      <c r="B152" s="38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>
        <f t="shared" si="30"/>
        <v>-54.555429427071545</v>
      </c>
      <c r="Z152" s="32">
        <f t="shared" si="30"/>
        <v>-29.116997743967133</v>
      </c>
      <c r="AA152" s="32">
        <f t="shared" si="30"/>
        <v>33.41802214183005</v>
      </c>
      <c r="AB152" s="32">
        <f t="shared" si="30"/>
        <v>74.30276626286161</v>
      </c>
      <c r="AC152" s="32">
        <f t="shared" si="30"/>
        <v>22.397488428518297</v>
      </c>
    </row>
    <row r="153" spans="1:29" ht="15" customHeight="1">
      <c r="A153" s="22" t="s">
        <v>30</v>
      </c>
      <c r="B153" s="38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>
        <f t="shared" si="30"/>
        <v>-32.8060830724386</v>
      </c>
      <c r="Z153" s="32">
        <f t="shared" si="30"/>
        <v>82.98678968771502</v>
      </c>
      <c r="AA153" s="32">
        <f t="shared" si="30"/>
        <v>-24.359493253898677</v>
      </c>
      <c r="AB153" s="32">
        <f t="shared" si="30"/>
        <v>-27.825417487380044</v>
      </c>
      <c r="AC153" s="32">
        <f t="shared" si="30"/>
        <v>-7.042768871164884</v>
      </c>
    </row>
    <row r="154" spans="1:29" ht="15" customHeight="1">
      <c r="A154" s="19" t="s">
        <v>17</v>
      </c>
      <c r="B154" s="38"/>
      <c r="C154" s="32">
        <f aca="true" t="shared" si="32" ref="C154:AA154">((C112/B112)-1)*100</f>
        <v>-93.38551225344985</v>
      </c>
      <c r="D154" s="42" t="s">
        <v>44</v>
      </c>
      <c r="E154" s="32">
        <f t="shared" si="32"/>
        <v>339.76517049231256</v>
      </c>
      <c r="F154" s="32">
        <f t="shared" si="32"/>
        <v>24.163765922887205</v>
      </c>
      <c r="G154" s="32">
        <f t="shared" si="32"/>
        <v>-42.56945422909306</v>
      </c>
      <c r="H154" s="32">
        <f t="shared" si="32"/>
        <v>-37.82660908303518</v>
      </c>
      <c r="I154" s="32">
        <f t="shared" si="32"/>
        <v>12.678531319420628</v>
      </c>
      <c r="J154" s="32">
        <f t="shared" si="32"/>
        <v>34.41023712773532</v>
      </c>
      <c r="K154" s="32">
        <f t="shared" si="32"/>
        <v>21.699194253159316</v>
      </c>
      <c r="L154" s="32">
        <f t="shared" si="32"/>
        <v>36.325091320887346</v>
      </c>
      <c r="M154" s="32">
        <f t="shared" si="32"/>
        <v>6.904198112070037</v>
      </c>
      <c r="N154" s="32">
        <f t="shared" si="32"/>
        <v>24.4371398052172</v>
      </c>
      <c r="O154" s="32">
        <f t="shared" si="32"/>
        <v>12.694939510968029</v>
      </c>
      <c r="P154" s="32">
        <f t="shared" si="32"/>
        <v>13.957137230539086</v>
      </c>
      <c r="Q154" s="32">
        <f t="shared" si="32"/>
        <v>-12.792892862036975</v>
      </c>
      <c r="R154" s="32">
        <f t="shared" si="32"/>
        <v>-13.196777810006422</v>
      </c>
      <c r="S154" s="32">
        <f t="shared" si="32"/>
        <v>-8.545795582349003</v>
      </c>
      <c r="T154" s="32">
        <f t="shared" si="32"/>
        <v>20.832628747615935</v>
      </c>
      <c r="U154" s="32">
        <f t="shared" si="32"/>
        <v>-52.291348651030155</v>
      </c>
      <c r="V154" s="32">
        <f t="shared" si="32"/>
        <v>39.92867953509005</v>
      </c>
      <c r="W154" s="32">
        <f t="shared" si="32"/>
        <v>25.965485503234365</v>
      </c>
      <c r="X154" s="32">
        <f t="shared" si="32"/>
        <v>182.09179178850482</v>
      </c>
      <c r="Y154" s="32">
        <f t="shared" si="32"/>
        <v>18.121746716058173</v>
      </c>
      <c r="Z154" s="32">
        <f t="shared" si="32"/>
        <v>0.2769853157058355</v>
      </c>
      <c r="AA154" s="32">
        <f t="shared" si="32"/>
        <v>-13.041461431391744</v>
      </c>
      <c r="AB154" s="32">
        <f>((AB112/AA112)-1)*100</f>
        <v>5.017923275413727</v>
      </c>
      <c r="AC154" s="32">
        <f>((AC112/AB112)-1)*100</f>
        <v>25.96100922373379</v>
      </c>
    </row>
    <row r="155" spans="1:29" ht="15" customHeight="1">
      <c r="A155" s="20" t="s">
        <v>31</v>
      </c>
      <c r="B155" s="38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>
        <f>((Y113/X113)-1)*100</f>
        <v>18.121746716058173</v>
      </c>
      <c r="Z155" s="32">
        <f>((Z113/Y113)-1)*100</f>
        <v>0.2769853157058355</v>
      </c>
      <c r="AA155" s="32">
        <f>((AA113/Z113)-1)*100</f>
        <v>-13.041461431391744</v>
      </c>
      <c r="AB155" s="32">
        <f>((AB113/AA113)-1)*100</f>
        <v>5.017923275413727</v>
      </c>
      <c r="AC155" s="32">
        <f>((AC113/AB113)-1)*100</f>
        <v>25.96100922373379</v>
      </c>
    </row>
    <row r="156" spans="1:29" ht="15" customHeight="1">
      <c r="A156" s="20" t="s">
        <v>32</v>
      </c>
      <c r="B156" s="38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</row>
    <row r="157" spans="1:29" ht="15" customHeight="1">
      <c r="A157" s="19" t="s">
        <v>14</v>
      </c>
      <c r="B157" s="38"/>
      <c r="C157" s="32">
        <f aca="true" t="shared" si="33" ref="C157:AA158">((C115/B115)-1)*100</f>
        <v>-39.60855421249042</v>
      </c>
      <c r="D157" s="32">
        <f t="shared" si="33"/>
        <v>183.15357573832108</v>
      </c>
      <c r="E157" s="32">
        <f t="shared" si="33"/>
        <v>-77.71438234180155</v>
      </c>
      <c r="F157" s="32">
        <f t="shared" si="33"/>
        <v>25.242133652691614</v>
      </c>
      <c r="G157" s="32">
        <f t="shared" si="33"/>
        <v>63.79361807859656</v>
      </c>
      <c r="H157" s="32">
        <f t="shared" si="33"/>
        <v>-58.58710467120285</v>
      </c>
      <c r="I157" s="32">
        <f t="shared" si="33"/>
        <v>-36.02320092365151</v>
      </c>
      <c r="J157" s="32">
        <f t="shared" si="33"/>
        <v>-35.44632101961803</v>
      </c>
      <c r="K157" s="32">
        <f t="shared" si="33"/>
        <v>-75.91580294140097</v>
      </c>
      <c r="L157" s="32">
        <f t="shared" si="33"/>
        <v>-22.126921077923978</v>
      </c>
      <c r="M157" s="32">
        <f t="shared" si="33"/>
        <v>8.573467203389251</v>
      </c>
      <c r="N157" s="32">
        <f t="shared" si="33"/>
        <v>-22.609161970005275</v>
      </c>
      <c r="O157" s="32">
        <f t="shared" si="33"/>
        <v>83.07454819602209</v>
      </c>
      <c r="P157" s="32">
        <f t="shared" si="33"/>
        <v>69.97876370439306</v>
      </c>
      <c r="Q157" s="32">
        <f t="shared" si="33"/>
        <v>52.46872759085532</v>
      </c>
      <c r="R157" s="32">
        <f t="shared" si="33"/>
        <v>25.501017130781523</v>
      </c>
      <c r="S157" s="32">
        <f t="shared" si="33"/>
        <v>60.39338230725644</v>
      </c>
      <c r="T157" s="32">
        <f t="shared" si="33"/>
        <v>-10.264933579879997</v>
      </c>
      <c r="U157" s="32">
        <f t="shared" si="33"/>
        <v>15.718868854720958</v>
      </c>
      <c r="V157" s="32">
        <f t="shared" si="33"/>
        <v>-7.021807621111775</v>
      </c>
      <c r="W157" s="32">
        <f t="shared" si="33"/>
        <v>1.165293513661969</v>
      </c>
      <c r="X157" s="32">
        <f t="shared" si="33"/>
        <v>-30.829131917150153</v>
      </c>
      <c r="Y157" s="32">
        <f t="shared" si="33"/>
        <v>98.33316855761926</v>
      </c>
      <c r="Z157" s="32">
        <f t="shared" si="33"/>
        <v>-15.2531609487353</v>
      </c>
      <c r="AA157" s="32">
        <f t="shared" si="33"/>
        <v>3.467925438905395</v>
      </c>
      <c r="AB157" s="32">
        <f>((AB115/AA115)-1)*100</f>
        <v>60.30676334615832</v>
      </c>
      <c r="AC157" s="32">
        <f>((AC115/AB115)-1)*100</f>
        <v>-57.84390149342421</v>
      </c>
    </row>
    <row r="158" spans="1:30" ht="15" customHeight="1">
      <c r="A158" s="19" t="s">
        <v>13</v>
      </c>
      <c r="B158" s="38"/>
      <c r="C158" s="32">
        <f>((C116/B116)-1)*100</f>
        <v>-100</v>
      </c>
      <c r="D158" s="32"/>
      <c r="E158" s="32"/>
      <c r="F158" s="32"/>
      <c r="G158" s="32"/>
      <c r="H158" s="32"/>
      <c r="I158" s="32"/>
      <c r="J158" s="32"/>
      <c r="K158" s="32">
        <f>((K116/J116)-1)*100</f>
        <v>-4.2645167759576825</v>
      </c>
      <c r="L158" s="32">
        <f>((L116/K116)-1)*100</f>
        <v>-29.799354264867873</v>
      </c>
      <c r="M158" s="32">
        <f>((M116/L116)-1)*100</f>
        <v>-93.95035377071085</v>
      </c>
      <c r="N158" s="32">
        <f>((N116/M116)-1)*100</f>
        <v>-100</v>
      </c>
      <c r="O158" s="32"/>
      <c r="P158" s="32"/>
      <c r="Q158" s="32"/>
      <c r="R158" s="42" t="s">
        <v>44</v>
      </c>
      <c r="S158" s="32">
        <f t="shared" si="33"/>
        <v>209.43728675231665</v>
      </c>
      <c r="T158" s="42" t="s">
        <v>44</v>
      </c>
      <c r="U158" s="32">
        <f t="shared" si="33"/>
        <v>71.14801569594813</v>
      </c>
      <c r="V158" s="32">
        <f t="shared" si="33"/>
        <v>4.0060354530140785</v>
      </c>
      <c r="W158" s="32">
        <f t="shared" si="33"/>
        <v>15.728090546555151</v>
      </c>
      <c r="X158" s="32">
        <f t="shared" si="33"/>
        <v>-99.15046184435205</v>
      </c>
      <c r="Y158" s="32">
        <f t="shared" si="33"/>
        <v>184.95823000607672</v>
      </c>
      <c r="Z158" s="32">
        <f t="shared" si="33"/>
        <v>-2.1129971813617754</v>
      </c>
      <c r="AA158" s="32">
        <f t="shared" si="33"/>
        <v>282.3874185042522</v>
      </c>
      <c r="AB158" s="32">
        <f>((AB116/AA116)-1)*100</f>
        <v>146.53009923441132</v>
      </c>
      <c r="AC158" s="32">
        <f>((AC116/AB116)-1)*100</f>
        <v>146.7388950071399</v>
      </c>
      <c r="AD158" s="1" t="s">
        <v>36</v>
      </c>
    </row>
    <row r="159" spans="1:28" ht="15" customHeight="1">
      <c r="A159" s="19" t="s">
        <v>10</v>
      </c>
      <c r="B159" s="38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</row>
    <row r="160" spans="1:29" ht="15" customHeight="1">
      <c r="A160" s="19" t="s">
        <v>24</v>
      </c>
      <c r="B160" s="38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>
        <f aca="true" t="shared" si="34" ref="V160:AA160">((V118/U118)-1)*100</f>
        <v>-100</v>
      </c>
      <c r="W160" s="32"/>
      <c r="X160" s="32">
        <f t="shared" si="34"/>
        <v>-59.74515356863147</v>
      </c>
      <c r="Y160" s="42" t="s">
        <v>44</v>
      </c>
      <c r="Z160" s="32">
        <f t="shared" si="34"/>
        <v>-41.07290006718485</v>
      </c>
      <c r="AA160" s="32">
        <f t="shared" si="34"/>
        <v>-100</v>
      </c>
      <c r="AB160" s="32"/>
      <c r="AC160" s="42" t="s">
        <v>44</v>
      </c>
    </row>
    <row r="161" spans="1:28" ht="15" customHeight="1">
      <c r="A161" s="19" t="s">
        <v>20</v>
      </c>
      <c r="B161" s="38"/>
      <c r="C161" s="32">
        <f>((C119/B119)-1)*100</f>
        <v>-28.99544610213567</v>
      </c>
      <c r="D161" s="32">
        <f>((D119/C119)-1)*100</f>
        <v>448.40884874309086</v>
      </c>
      <c r="E161" s="32">
        <f>((E119/D119)-1)*100</f>
        <v>-99.02219037571419</v>
      </c>
      <c r="F161" s="32">
        <f>((F119/E119)-1)*100</f>
        <v>-100</v>
      </c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4"/>
    </row>
    <row r="162" spans="1:29" ht="15" customHeight="1">
      <c r="A162" s="35"/>
      <c r="B162" s="35"/>
      <c r="C162" s="37"/>
      <c r="D162" s="37"/>
      <c r="E162" s="37"/>
      <c r="F162" s="37"/>
      <c r="G162" s="36"/>
      <c r="H162" s="36"/>
      <c r="I162" s="36"/>
      <c r="J162" s="36"/>
      <c r="K162" s="36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6"/>
      <c r="X162" s="36"/>
      <c r="Y162" s="36"/>
      <c r="Z162" s="36"/>
      <c r="AA162" s="36"/>
      <c r="AB162" s="36"/>
      <c r="AC162" s="36"/>
    </row>
    <row r="163" spans="1:29" ht="15" customHeight="1">
      <c r="A163" s="30" t="s">
        <v>34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38"/>
      <c r="Q163" s="38"/>
      <c r="R163" s="38"/>
      <c r="S163" s="38"/>
      <c r="T163" s="38"/>
      <c r="U163" s="38"/>
      <c r="V163" s="38"/>
      <c r="W163" s="2"/>
      <c r="X163" s="2"/>
      <c r="Y163" s="2"/>
      <c r="Z163" s="2"/>
      <c r="AA163" s="2"/>
      <c r="AC163" s="1" t="s">
        <v>36</v>
      </c>
    </row>
    <row r="164" ht="15" customHeight="1">
      <c r="A164" s="30" t="s">
        <v>43</v>
      </c>
    </row>
    <row r="165" ht="15" customHeight="1">
      <c r="A165" s="30" t="s">
        <v>40</v>
      </c>
    </row>
    <row r="166" spans="2:22" ht="12.75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9" s="29" customFormat="1" ht="16.5" customHeight="1" hidden="1">
      <c r="A167" s="44" t="s">
        <v>49</v>
      </c>
      <c r="B167" s="45">
        <v>1075625.9</v>
      </c>
      <c r="C167" s="45">
        <v>1677899.182038603</v>
      </c>
      <c r="D167" s="45">
        <v>2617402.263264405</v>
      </c>
      <c r="E167" s="45">
        <v>4082959.6206239862</v>
      </c>
      <c r="F167" s="45">
        <v>6369123.88195713</v>
      </c>
      <c r="G167" s="45">
        <v>9935376</v>
      </c>
      <c r="H167" s="45">
        <v>20189613.364345953</v>
      </c>
      <c r="I167" s="45">
        <v>41027182.84660558</v>
      </c>
      <c r="J167" s="45">
        <v>83371073.13314497</v>
      </c>
      <c r="K167" s="45">
        <v>105821426.7526186</v>
      </c>
      <c r="L167" s="45">
        <v>134317263.0400973</v>
      </c>
      <c r="M167" s="45">
        <v>170486523.4217441</v>
      </c>
      <c r="N167" s="45">
        <v>216395525.12141368</v>
      </c>
      <c r="O167" s="45">
        <f>'[2]Hoja1'!B20</f>
        <v>274667008</v>
      </c>
      <c r="P167" s="45">
        <f>'[2]Hoja1'!C20</f>
        <v>311638425</v>
      </c>
      <c r="Q167" s="45">
        <f>'[2]Hoja1'!D20</f>
        <v>383047031</v>
      </c>
      <c r="R167" s="45">
        <f>'[2]Hoja1'!E20</f>
        <v>513792749</v>
      </c>
      <c r="S167" s="45">
        <f>'[2]Hoja1'!F20</f>
        <v>643559406</v>
      </c>
      <c r="T167" s="45">
        <f>'[2]Hoja1'!G20</f>
        <v>786584495</v>
      </c>
      <c r="U167" s="46">
        <f>'[2]Hoja1'!H20</f>
        <v>943877141</v>
      </c>
      <c r="V167" s="46">
        <f>'[2]Hoja1'!I20</f>
        <v>1121855818</v>
      </c>
      <c r="W167" s="46">
        <f>'[2]Hoja1'!J20</f>
        <v>1176371821</v>
      </c>
      <c r="X167" s="46">
        <f>'[2]Hoja1'!K20</f>
        <v>1331089413</v>
      </c>
      <c r="Y167" s="47">
        <f>'[2]Hoja1'!L20</f>
        <v>1419881811</v>
      </c>
      <c r="Z167" s="47">
        <f>'[2]Hoja1'!M20</f>
        <v>1520677101</v>
      </c>
      <c r="AA167" s="29">
        <f>'[2]Hoja1'!N20</f>
        <v>1617711460</v>
      </c>
      <c r="AB167" s="29">
        <f>'[2]Hoja1'!O20</f>
        <v>1762764829</v>
      </c>
      <c r="AC167" s="29">
        <v>1875821000</v>
      </c>
    </row>
    <row r="168" spans="1:11" ht="1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1:29" ht="15" customHeight="1">
      <c r="A169" s="56" t="s">
        <v>39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</row>
    <row r="170" spans="1:29" ht="15" customHeight="1">
      <c r="A170" s="57" t="s">
        <v>21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</row>
    <row r="171" spans="1:13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29" ht="15" customHeight="1">
      <c r="A172" s="4" t="s">
        <v>1</v>
      </c>
      <c r="B172" s="5">
        <v>1980</v>
      </c>
      <c r="C172" s="5">
        <v>1981</v>
      </c>
      <c r="D172" s="5">
        <v>1982</v>
      </c>
      <c r="E172" s="5">
        <v>1983</v>
      </c>
      <c r="F172" s="5">
        <v>1984</v>
      </c>
      <c r="G172" s="5">
        <v>1985</v>
      </c>
      <c r="H172" s="5">
        <v>1986</v>
      </c>
      <c r="I172" s="5">
        <v>1987</v>
      </c>
      <c r="J172" s="5">
        <v>1988</v>
      </c>
      <c r="K172" s="5">
        <v>1989</v>
      </c>
      <c r="L172" s="5">
        <v>1990</v>
      </c>
      <c r="M172" s="5">
        <v>1991</v>
      </c>
      <c r="N172" s="5">
        <v>1992</v>
      </c>
      <c r="O172" s="5">
        <v>1993</v>
      </c>
      <c r="P172" s="5">
        <v>1994</v>
      </c>
      <c r="Q172" s="5">
        <v>1995</v>
      </c>
      <c r="R172" s="5">
        <v>1996</v>
      </c>
      <c r="S172" s="5">
        <v>1997</v>
      </c>
      <c r="T172" s="6">
        <v>1998</v>
      </c>
      <c r="U172" s="6">
        <v>1999</v>
      </c>
      <c r="V172" s="6">
        <v>2000</v>
      </c>
      <c r="W172" s="6">
        <v>2001</v>
      </c>
      <c r="X172" s="6">
        <v>2002</v>
      </c>
      <c r="Y172" s="6">
        <v>2003</v>
      </c>
      <c r="Z172" s="6">
        <v>2004</v>
      </c>
      <c r="AA172" s="6">
        <v>2005</v>
      </c>
      <c r="AB172" s="5">
        <v>2006</v>
      </c>
      <c r="AC172" s="5">
        <v>2007</v>
      </c>
    </row>
    <row r="173" spans="1:22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9" s="12" customFormat="1" ht="15" customHeight="1">
      <c r="A174" s="9" t="s">
        <v>18</v>
      </c>
      <c r="B174" s="31">
        <f aca="true" t="shared" si="35" ref="B174:AB183">B7/B$167*100</f>
        <v>6.34402723102893</v>
      </c>
      <c r="C174" s="31">
        <f t="shared" si="35"/>
        <v>5.735863097749921</v>
      </c>
      <c r="D174" s="31">
        <f t="shared" si="35"/>
        <v>7.271408093100362</v>
      </c>
      <c r="E174" s="31">
        <f t="shared" si="35"/>
        <v>5.610807386946171</v>
      </c>
      <c r="F174" s="31">
        <f t="shared" si="35"/>
        <v>6.544181079296607</v>
      </c>
      <c r="G174" s="31">
        <f t="shared" si="35"/>
        <v>6.505561540901924</v>
      </c>
      <c r="H174" s="31">
        <f t="shared" si="35"/>
        <v>4.303014546748076</v>
      </c>
      <c r="I174" s="31">
        <f t="shared" si="35"/>
        <v>4.920964248382553</v>
      </c>
      <c r="J174" s="31">
        <f t="shared" si="35"/>
        <v>4.965715138856855</v>
      </c>
      <c r="K174" s="31">
        <f t="shared" si="35"/>
        <v>4.827617767753811</v>
      </c>
      <c r="L174" s="31">
        <f t="shared" si="35"/>
        <v>5.738112008505691</v>
      </c>
      <c r="M174" s="31">
        <f t="shared" si="35"/>
        <v>5.6090445203954244</v>
      </c>
      <c r="N174" s="31">
        <f t="shared" si="35"/>
        <v>5.661428531447797</v>
      </c>
      <c r="O174" s="31">
        <f t="shared" si="35"/>
        <v>5.065950257848223</v>
      </c>
      <c r="P174" s="31">
        <f t="shared" si="35"/>
        <v>4.971562091548884</v>
      </c>
      <c r="Q174" s="31">
        <f t="shared" si="35"/>
        <v>4.696850685157772</v>
      </c>
      <c r="R174" s="31">
        <f t="shared" si="35"/>
        <v>5.103838590762206</v>
      </c>
      <c r="S174" s="31">
        <f t="shared" si="35"/>
        <v>5.503746595850392</v>
      </c>
      <c r="T174" s="31">
        <f t="shared" si="35"/>
        <v>5.313939566022084</v>
      </c>
      <c r="U174" s="31">
        <f t="shared" si="35"/>
        <v>4.968601427333433</v>
      </c>
      <c r="V174" s="31">
        <f t="shared" si="35"/>
        <v>5.051999694670211</v>
      </c>
      <c r="W174" s="31">
        <f t="shared" si="35"/>
        <v>5.284991461895959</v>
      </c>
      <c r="X174" s="31">
        <f t="shared" si="35"/>
        <v>5.145126851069021</v>
      </c>
      <c r="Y174" s="31">
        <f t="shared" si="35"/>
        <v>4.926169830342309</v>
      </c>
      <c r="Z174" s="31">
        <f t="shared" si="35"/>
        <v>4.810264687480159</v>
      </c>
      <c r="AA174" s="31">
        <f t="shared" si="35"/>
        <v>4.921992275433346</v>
      </c>
      <c r="AB174" s="31">
        <f>AB7/AB$167*100</f>
        <v>5.375263939986405</v>
      </c>
      <c r="AC174" s="31">
        <f>AC7/AC$167*100</f>
        <v>5.014624321830281</v>
      </c>
    </row>
    <row r="175" spans="1:29" ht="15" customHeight="1">
      <c r="A175" s="19" t="s">
        <v>4</v>
      </c>
      <c r="B175" s="32">
        <f t="shared" si="35"/>
        <v>0.6816496330183199</v>
      </c>
      <c r="C175" s="32">
        <f t="shared" si="35"/>
        <v>0.6120153171255164</v>
      </c>
      <c r="D175" s="32">
        <f t="shared" si="35"/>
        <v>0.4728352295594313</v>
      </c>
      <c r="E175" s="32">
        <f t="shared" si="35"/>
        <v>0.38525974933830065</v>
      </c>
      <c r="F175" s="32">
        <f t="shared" si="35"/>
        <v>0.3866308845045283</v>
      </c>
      <c r="G175" s="32">
        <f t="shared" si="35"/>
        <v>0.3849678160142102</v>
      </c>
      <c r="H175" s="32">
        <f t="shared" si="35"/>
        <v>0.2996045486775945</v>
      </c>
      <c r="I175" s="32">
        <f t="shared" si="35"/>
        <v>0.24058439588465785</v>
      </c>
      <c r="J175" s="32">
        <f t="shared" si="35"/>
        <v>0.5930918020094669</v>
      </c>
      <c r="K175" s="32">
        <f t="shared" si="35"/>
        <v>0.6856588710490481</v>
      </c>
      <c r="L175" s="32">
        <f t="shared" si="35"/>
        <v>1.06083981146536</v>
      </c>
      <c r="M175" s="32">
        <f t="shared" si="35"/>
        <v>1.3575624357560279</v>
      </c>
      <c r="N175" s="32">
        <f t="shared" si="35"/>
        <v>1.4084223776300284</v>
      </c>
      <c r="O175" s="32">
        <f t="shared" si="35"/>
        <v>1.2826014400681132</v>
      </c>
      <c r="P175" s="32">
        <f t="shared" si="35"/>
        <v>1.2841976723505775</v>
      </c>
      <c r="Q175" s="32">
        <f t="shared" si="35"/>
        <v>1.0931178317891725</v>
      </c>
      <c r="R175" s="32">
        <f t="shared" si="35"/>
        <v>1.067269810769556</v>
      </c>
      <c r="S175" s="32">
        <f t="shared" si="35"/>
        <v>1.3015336769081425</v>
      </c>
      <c r="T175" s="32">
        <f t="shared" si="35"/>
        <v>1.0268698978105335</v>
      </c>
      <c r="U175" s="32">
        <f t="shared" si="35"/>
        <v>0.9905286709343032</v>
      </c>
      <c r="V175" s="32">
        <f t="shared" si="35"/>
        <v>1.024566215691721</v>
      </c>
      <c r="W175" s="32">
        <f t="shared" si="35"/>
        <v>1.134189153617953</v>
      </c>
      <c r="X175" s="32">
        <f t="shared" si="35"/>
        <v>1.0531041087921267</v>
      </c>
      <c r="Y175" s="32">
        <f t="shared" si="35"/>
        <v>1.039993694235724</v>
      </c>
      <c r="Z175" s="32">
        <f t="shared" si="35"/>
        <v>0.9701932047439965</v>
      </c>
      <c r="AA175" s="32">
        <f t="shared" si="35"/>
        <v>1.0492626045932814</v>
      </c>
      <c r="AB175" s="32">
        <f t="shared" si="35"/>
        <v>1.0116302019774415</v>
      </c>
      <c r="AC175" s="32">
        <f aca="true" t="shared" si="36" ref="AC175:AC182">AC8/AC$167*100</f>
        <v>1.009960022838</v>
      </c>
    </row>
    <row r="176" spans="1:29" ht="15" customHeight="1">
      <c r="A176" s="19" t="s">
        <v>5</v>
      </c>
      <c r="B176" s="32">
        <f t="shared" si="35"/>
        <v>0.30679811633394105</v>
      </c>
      <c r="C176" s="32">
        <f t="shared" si="35"/>
        <v>0.2823769181556818</v>
      </c>
      <c r="D176" s="32">
        <f t="shared" si="35"/>
        <v>0.3064488830232869</v>
      </c>
      <c r="E176" s="32">
        <f t="shared" si="35"/>
        <v>0.21614223063639565</v>
      </c>
      <c r="F176" s="32">
        <f t="shared" si="35"/>
        <v>0.3066669821783735</v>
      </c>
      <c r="G176" s="32">
        <f t="shared" si="35"/>
        <v>0.24744911516182178</v>
      </c>
      <c r="H176" s="32">
        <f t="shared" si="35"/>
        <v>0.30619209434277667</v>
      </c>
      <c r="I176" s="32">
        <f t="shared" si="35"/>
        <v>0.28004116302493287</v>
      </c>
      <c r="J176" s="32">
        <f t="shared" si="35"/>
        <v>0.2488405057095539</v>
      </c>
      <c r="K176" s="32">
        <f t="shared" si="35"/>
        <v>0.2766084421487511</v>
      </c>
      <c r="L176" s="32">
        <f t="shared" si="35"/>
        <v>0.42374672258627627</v>
      </c>
      <c r="M176" s="32">
        <f t="shared" si="35"/>
        <v>0.4563897394254461</v>
      </c>
      <c r="N176" s="32">
        <f t="shared" si="35"/>
        <v>0.5107351454610245</v>
      </c>
      <c r="O176" s="32">
        <f t="shared" si="35"/>
        <v>0.46645391062038294</v>
      </c>
      <c r="P176" s="32">
        <f t="shared" si="35"/>
        <v>0.5275819244690381</v>
      </c>
      <c r="Q176" s="32">
        <f t="shared" si="35"/>
        <v>0.44087479169104954</v>
      </c>
      <c r="R176" s="32">
        <f t="shared" si="35"/>
        <v>0.4244269122606867</v>
      </c>
      <c r="S176" s="32">
        <f t="shared" si="35"/>
        <v>0.45694010103552124</v>
      </c>
      <c r="T176" s="32">
        <f t="shared" si="35"/>
        <v>0.3982225711174233</v>
      </c>
      <c r="U176" s="32">
        <f t="shared" si="35"/>
        <v>0.44067570018628094</v>
      </c>
      <c r="V176" s="32">
        <f t="shared" si="35"/>
        <v>0.39654022634840935</v>
      </c>
      <c r="W176" s="32">
        <f t="shared" si="35"/>
        <v>0.8026024877044381</v>
      </c>
      <c r="X176" s="32">
        <f t="shared" si="35"/>
        <v>0.7940214982387512</v>
      </c>
      <c r="Y176" s="32">
        <f t="shared" si="35"/>
        <v>0.6662808993473331</v>
      </c>
      <c r="Z176" s="32">
        <f t="shared" si="35"/>
        <v>0.7574620405887207</v>
      </c>
      <c r="AA176" s="32">
        <f t="shared" si="35"/>
        <v>0.7326822299942167</v>
      </c>
      <c r="AB176" s="32">
        <f t="shared" si="35"/>
        <v>0.704364705701761</v>
      </c>
      <c r="AC176" s="32">
        <f t="shared" si="36"/>
        <v>0.7496865265928893</v>
      </c>
    </row>
    <row r="177" spans="1:29" ht="15" customHeight="1">
      <c r="A177" s="19" t="s">
        <v>6</v>
      </c>
      <c r="B177" s="32">
        <f t="shared" si="35"/>
        <v>0.04369548929604615</v>
      </c>
      <c r="C177" s="32">
        <f t="shared" si="35"/>
        <v>0.052029347731091226</v>
      </c>
      <c r="D177" s="32">
        <f t="shared" si="35"/>
        <v>0.058531316393426694</v>
      </c>
      <c r="E177" s="32">
        <f t="shared" si="35"/>
        <v>0.3432559050843156</v>
      </c>
      <c r="F177" s="32">
        <f t="shared" si="35"/>
        <v>0.19472065907107247</v>
      </c>
      <c r="G177" s="32">
        <f t="shared" si="35"/>
        <v>0.10641771383388006</v>
      </c>
      <c r="H177" s="32">
        <f t="shared" si="35"/>
        <v>0.18026100521702088</v>
      </c>
      <c r="I177" s="32">
        <f t="shared" si="35"/>
        <v>0.42671221335023846</v>
      </c>
      <c r="J177" s="32">
        <f t="shared" si="35"/>
        <v>0.6532109753826515</v>
      </c>
      <c r="K177" s="32">
        <f t="shared" si="35"/>
        <v>1.1036961377683359</v>
      </c>
      <c r="L177" s="32">
        <f t="shared" si="35"/>
        <v>1.0729134642728617</v>
      </c>
      <c r="M177" s="32">
        <f t="shared" si="35"/>
        <v>0.8067318004940813</v>
      </c>
      <c r="N177" s="32">
        <f t="shared" si="35"/>
        <v>0.8588236743607662</v>
      </c>
      <c r="O177" s="32">
        <f t="shared" si="35"/>
        <v>0.6957286256964652</v>
      </c>
      <c r="P177" s="32">
        <f t="shared" si="35"/>
        <v>0.6117625899309432</v>
      </c>
      <c r="Q177" s="32">
        <f t="shared" si="35"/>
        <v>0.5998372821221527</v>
      </c>
      <c r="R177" s="32">
        <f t="shared" si="35"/>
        <v>0.5342851967729891</v>
      </c>
      <c r="S177" s="32">
        <f t="shared" si="35"/>
        <v>0.5297231876679307</v>
      </c>
      <c r="T177" s="32">
        <f t="shared" si="35"/>
        <v>0.6538555021987815</v>
      </c>
      <c r="U177" s="32">
        <f t="shared" si="35"/>
        <v>0.6459905251588247</v>
      </c>
      <c r="V177" s="32">
        <f t="shared" si="35"/>
        <v>0.5688091105482861</v>
      </c>
      <c r="W177" s="32">
        <f t="shared" si="35"/>
        <v>0.10884066390774247</v>
      </c>
      <c r="X177" s="32">
        <f t="shared" si="35"/>
        <v>0.06712655748543618</v>
      </c>
      <c r="Y177" s="32">
        <f t="shared" si="35"/>
        <v>0.047532040679123824</v>
      </c>
      <c r="Z177" s="32">
        <f t="shared" si="35"/>
        <v>0.08562650803012256</v>
      </c>
      <c r="AA177" s="32">
        <f t="shared" si="35"/>
        <v>0.07140371002873404</v>
      </c>
      <c r="AB177" s="32">
        <f t="shared" si="35"/>
        <v>0.10056790167555585</v>
      </c>
      <c r="AC177" s="32">
        <f t="shared" si="36"/>
        <v>0.09840924587154105</v>
      </c>
    </row>
    <row r="178" spans="1:29" ht="15" customHeight="1">
      <c r="A178" s="19" t="s">
        <v>7</v>
      </c>
      <c r="B178" s="32">
        <f t="shared" si="35"/>
        <v>0.34677484058351515</v>
      </c>
      <c r="C178" s="32">
        <f t="shared" si="35"/>
        <v>0.17080883229932126</v>
      </c>
      <c r="D178" s="32">
        <f t="shared" si="35"/>
        <v>0.14139974019064763</v>
      </c>
      <c r="E178" s="32">
        <f t="shared" si="35"/>
        <v>0.056576606546184016</v>
      </c>
      <c r="F178" s="32">
        <f t="shared" si="35"/>
        <v>0.07366790294803033</v>
      </c>
      <c r="G178" s="32">
        <f t="shared" si="35"/>
        <v>0.015359257666745577</v>
      </c>
      <c r="H178" s="32">
        <f t="shared" si="35"/>
        <v>0.9872749735366577</v>
      </c>
      <c r="I178" s="32">
        <f t="shared" si="35"/>
        <v>1.1304432033123912</v>
      </c>
      <c r="J178" s="32">
        <f t="shared" si="35"/>
        <v>0.19520799467231323</v>
      </c>
      <c r="K178" s="32">
        <f t="shared" si="35"/>
        <v>0.07630968744049914</v>
      </c>
      <c r="L178" s="32">
        <f t="shared" si="35"/>
        <v>0.1856239431602845</v>
      </c>
      <c r="M178" s="32">
        <f t="shared" si="35"/>
        <v>0.12206595326317614</v>
      </c>
      <c r="N178" s="32">
        <f t="shared" si="35"/>
        <v>0.15047862002566753</v>
      </c>
      <c r="O178" s="32">
        <f t="shared" si="35"/>
        <v>0.14868403852857348</v>
      </c>
      <c r="P178" s="32">
        <f t="shared" si="35"/>
        <v>0.26796390721073626</v>
      </c>
      <c r="Q178" s="32">
        <f t="shared" si="35"/>
        <v>0.25407631993889546</v>
      </c>
      <c r="R178" s="32">
        <f t="shared" si="35"/>
        <v>0.20456331897358093</v>
      </c>
      <c r="S178" s="32">
        <f t="shared" si="35"/>
        <v>0.27236105690606593</v>
      </c>
      <c r="T178" s="32">
        <f t="shared" si="35"/>
        <v>0.14721529694022253</v>
      </c>
      <c r="U178" s="32">
        <f t="shared" si="35"/>
        <v>0.14393682620183298</v>
      </c>
      <c r="V178" s="32">
        <f t="shared" si="35"/>
        <v>0.1058387879216757</v>
      </c>
      <c r="W178" s="32">
        <f t="shared" si="35"/>
        <v>0.09530705173190306</v>
      </c>
      <c r="X178" s="32">
        <f t="shared" si="35"/>
        <v>0.1265490344636976</v>
      </c>
      <c r="Y178" s="32">
        <f t="shared" si="35"/>
        <v>0.28462874646965947</v>
      </c>
      <c r="Z178" s="32">
        <f t="shared" si="35"/>
        <v>0.31833361578317076</v>
      </c>
      <c r="AA178" s="32">
        <f t="shared" si="35"/>
        <v>0.3079828648799953</v>
      </c>
      <c r="AB178" s="32">
        <f t="shared" si="35"/>
        <v>0.24179246884667677</v>
      </c>
      <c r="AC178" s="32">
        <f t="shared" si="36"/>
        <v>0.15646219442046977</v>
      </c>
    </row>
    <row r="179" spans="1:29" ht="15" customHeight="1">
      <c r="A179" s="19" t="s">
        <v>8</v>
      </c>
      <c r="B179" s="32">
        <f t="shared" si="35"/>
        <v>0</v>
      </c>
      <c r="C179" s="32">
        <f t="shared" si="35"/>
        <v>0</v>
      </c>
      <c r="D179" s="32">
        <f t="shared" si="35"/>
        <v>0</v>
      </c>
      <c r="E179" s="32">
        <f t="shared" si="35"/>
        <v>0</v>
      </c>
      <c r="F179" s="32">
        <f t="shared" si="35"/>
        <v>0</v>
      </c>
      <c r="G179" s="32">
        <f t="shared" si="35"/>
        <v>0</v>
      </c>
      <c r="H179" s="32">
        <f t="shared" si="35"/>
        <v>0</v>
      </c>
      <c r="I179" s="32">
        <f t="shared" si="35"/>
        <v>0</v>
      </c>
      <c r="J179" s="32">
        <f t="shared" si="35"/>
        <v>0</v>
      </c>
      <c r="K179" s="32">
        <f t="shared" si="35"/>
        <v>0</v>
      </c>
      <c r="L179" s="32">
        <f t="shared" si="35"/>
        <v>0</v>
      </c>
      <c r="M179" s="32">
        <f t="shared" si="35"/>
        <v>0</v>
      </c>
      <c r="N179" s="32">
        <f t="shared" si="35"/>
        <v>0</v>
      </c>
      <c r="O179" s="32">
        <f t="shared" si="35"/>
        <v>0</v>
      </c>
      <c r="P179" s="32">
        <f t="shared" si="35"/>
        <v>0</v>
      </c>
      <c r="Q179" s="32">
        <f t="shared" si="35"/>
        <v>0.042935537072469825</v>
      </c>
      <c r="R179" s="32">
        <f t="shared" si="35"/>
        <v>0.02619791740190557</v>
      </c>
      <c r="S179" s="32">
        <f t="shared" si="35"/>
        <v>0.029708290830264085</v>
      </c>
      <c r="T179" s="32">
        <f t="shared" si="35"/>
        <v>0.022100880592618343</v>
      </c>
      <c r="U179" s="32">
        <f t="shared" si="35"/>
        <v>0.004972882376436321</v>
      </c>
      <c r="V179" s="32">
        <f t="shared" si="35"/>
        <v>0.001136732527958419</v>
      </c>
      <c r="W179" s="32">
        <f t="shared" si="35"/>
        <v>0.0012557084194215835</v>
      </c>
      <c r="X179" s="32">
        <f t="shared" si="35"/>
        <v>0.0010097593646776304</v>
      </c>
      <c r="Y179" s="32">
        <f t="shared" si="35"/>
        <v>0.0011516028921086023</v>
      </c>
      <c r="Z179" s="32">
        <f t="shared" si="35"/>
        <v>0.0004477873702130535</v>
      </c>
      <c r="AA179" s="32">
        <f t="shared" si="35"/>
        <v>0.00010001165473600588</v>
      </c>
      <c r="AB179" s="32">
        <f t="shared" si="35"/>
        <v>1.701871940400508E-08</v>
      </c>
      <c r="AC179" s="32">
        <f t="shared" si="36"/>
        <v>4.952498132817577E-06</v>
      </c>
    </row>
    <row r="180" spans="1:29" ht="15" customHeight="1">
      <c r="A180" s="19" t="s">
        <v>15</v>
      </c>
      <c r="B180" s="32">
        <f t="shared" si="35"/>
        <v>2.340776658501808</v>
      </c>
      <c r="C180" s="32">
        <f t="shared" si="35"/>
        <v>2.033793231756573</v>
      </c>
      <c r="D180" s="32">
        <f t="shared" si="35"/>
        <v>1.9093740653249949</v>
      </c>
      <c r="E180" s="32">
        <f t="shared" si="35"/>
        <v>2.9727455394587143</v>
      </c>
      <c r="F180" s="32">
        <f t="shared" si="35"/>
        <v>3.0467455743751564</v>
      </c>
      <c r="G180" s="32">
        <f t="shared" si="35"/>
        <v>2.795998863052591</v>
      </c>
      <c r="H180" s="32">
        <f t="shared" si="35"/>
        <v>1.9477688497713304</v>
      </c>
      <c r="I180" s="32">
        <f t="shared" si="35"/>
        <v>2.509102328202312</v>
      </c>
      <c r="J180" s="32">
        <f t="shared" si="35"/>
        <v>3.2113656444414813</v>
      </c>
      <c r="K180" s="32">
        <f t="shared" si="35"/>
        <v>2.654275307179692</v>
      </c>
      <c r="L180" s="32">
        <f t="shared" si="35"/>
        <v>2.9128482158187117</v>
      </c>
      <c r="M180" s="32">
        <f t="shared" si="35"/>
        <v>2.827131965191605</v>
      </c>
      <c r="N180" s="32">
        <f t="shared" si="35"/>
        <v>2.5417951673972525</v>
      </c>
      <c r="O180" s="32">
        <f t="shared" si="35"/>
        <v>2.2804537194361543</v>
      </c>
      <c r="P180" s="32">
        <f t="shared" si="35"/>
        <v>2.011220856349791</v>
      </c>
      <c r="Q180" s="32">
        <f t="shared" si="35"/>
        <v>1.981761111731473</v>
      </c>
      <c r="R180" s="32">
        <f t="shared" si="35"/>
        <v>1.945391156152731</v>
      </c>
      <c r="S180" s="32">
        <f t="shared" si="35"/>
        <v>2.237674388057969</v>
      </c>
      <c r="T180" s="32">
        <f t="shared" si="35"/>
        <v>2.0075233112750333</v>
      </c>
      <c r="U180" s="32">
        <f t="shared" si="35"/>
        <v>2.023046217622088</v>
      </c>
      <c r="V180" s="32">
        <f t="shared" si="35"/>
        <v>2.092675870046609</v>
      </c>
      <c r="W180" s="32">
        <f t="shared" si="35"/>
        <v>2.193575333865465</v>
      </c>
      <c r="X180" s="32">
        <f t="shared" si="35"/>
        <v>2.0687642265846797</v>
      </c>
      <c r="Y180" s="32">
        <f t="shared" si="35"/>
        <v>1.9262124345925578</v>
      </c>
      <c r="Z180" s="32">
        <f t="shared" si="35"/>
        <v>1.9225347564433406</v>
      </c>
      <c r="AA180" s="32">
        <f t="shared" si="35"/>
        <v>2.1529802910588267</v>
      </c>
      <c r="AB180" s="32">
        <f t="shared" si="35"/>
        <v>2.4896141321866594</v>
      </c>
      <c r="AC180" s="32">
        <f t="shared" si="36"/>
        <v>2.3111463300602777</v>
      </c>
    </row>
    <row r="181" spans="1:29" ht="15" customHeight="1">
      <c r="A181" s="19" t="s">
        <v>9</v>
      </c>
      <c r="B181" s="32">
        <f t="shared" si="35"/>
        <v>2.624332493295299</v>
      </c>
      <c r="C181" s="32">
        <f t="shared" si="35"/>
        <v>2.584839450681738</v>
      </c>
      <c r="D181" s="32">
        <f t="shared" si="35"/>
        <v>4.382818858608575</v>
      </c>
      <c r="E181" s="32">
        <f t="shared" si="35"/>
        <v>1.6368273558822612</v>
      </c>
      <c r="F181" s="32">
        <f t="shared" si="35"/>
        <v>2.535749076219446</v>
      </c>
      <c r="G181" s="32">
        <f t="shared" si="35"/>
        <v>2.955368775172676</v>
      </c>
      <c r="H181" s="32">
        <f t="shared" si="35"/>
        <v>0.5819130752026959</v>
      </c>
      <c r="I181" s="32">
        <f t="shared" si="35"/>
        <v>0.33408094460802135</v>
      </c>
      <c r="J181" s="32">
        <f t="shared" si="35"/>
        <v>0.06399821664138783</v>
      </c>
      <c r="K181" s="32">
        <f t="shared" si="35"/>
        <v>0.012966183145570251</v>
      </c>
      <c r="L181" s="32">
        <f t="shared" si="35"/>
        <v>0.0755070477945368</v>
      </c>
      <c r="M181" s="32">
        <f t="shared" si="35"/>
        <v>0.031426530921426825</v>
      </c>
      <c r="N181" s="32">
        <f t="shared" si="35"/>
        <v>0.06803005742258404</v>
      </c>
      <c r="O181" s="32">
        <f t="shared" si="35"/>
        <v>0.14428598574168763</v>
      </c>
      <c r="P181" s="32">
        <f t="shared" si="35"/>
        <v>0.1848552854161036</v>
      </c>
      <c r="Q181" s="32">
        <f t="shared" si="35"/>
        <v>0.26517587079274346</v>
      </c>
      <c r="R181" s="32">
        <f t="shared" si="35"/>
        <v>0.8873004745343341</v>
      </c>
      <c r="S181" s="32">
        <f t="shared" si="35"/>
        <v>0.5524463579979126</v>
      </c>
      <c r="T181" s="32">
        <f t="shared" si="35"/>
        <v>0.7869911420005806</v>
      </c>
      <c r="U181" s="32">
        <f t="shared" si="35"/>
        <v>0.10352317664614362</v>
      </c>
      <c r="V181" s="32">
        <f t="shared" si="35"/>
        <v>0.4258959059924401</v>
      </c>
      <c r="W181" s="32">
        <f t="shared" si="35"/>
        <v>0.3412937668455083</v>
      </c>
      <c r="X181" s="32">
        <f t="shared" si="35"/>
        <v>0.5400095613261405</v>
      </c>
      <c r="Y181" s="32">
        <f t="shared" si="35"/>
        <v>0.3790493024352151</v>
      </c>
      <c r="Z181" s="32">
        <f t="shared" si="35"/>
        <v>0.11721357537559185</v>
      </c>
      <c r="AA181" s="32">
        <f t="shared" si="35"/>
        <v>0</v>
      </c>
      <c r="AB181" s="32">
        <f t="shared" si="35"/>
        <v>0.030526579107280342</v>
      </c>
      <c r="AC181" s="32">
        <f t="shared" si="36"/>
        <v>0</v>
      </c>
    </row>
    <row r="182" spans="1:29" ht="15" customHeight="1">
      <c r="A182" s="19" t="s">
        <v>10</v>
      </c>
      <c r="B182" s="32">
        <f t="shared" si="35"/>
        <v>0</v>
      </c>
      <c r="C182" s="32">
        <f t="shared" si="35"/>
        <v>0</v>
      </c>
      <c r="D182" s="32">
        <f t="shared" si="35"/>
        <v>0</v>
      </c>
      <c r="E182" s="32">
        <f t="shared" si="35"/>
        <v>0</v>
      </c>
      <c r="F182" s="32">
        <f t="shared" si="35"/>
        <v>0</v>
      </c>
      <c r="G182" s="32">
        <f t="shared" si="35"/>
        <v>0</v>
      </c>
      <c r="H182" s="32">
        <f t="shared" si="35"/>
        <v>0</v>
      </c>
      <c r="I182" s="32">
        <f t="shared" si="35"/>
        <v>0</v>
      </c>
      <c r="J182" s="32">
        <f t="shared" si="35"/>
        <v>0</v>
      </c>
      <c r="K182" s="32">
        <f t="shared" si="35"/>
        <v>0.01810313902191453</v>
      </c>
      <c r="L182" s="32">
        <f t="shared" si="35"/>
        <v>0.006632803407660581</v>
      </c>
      <c r="M182" s="32">
        <f t="shared" si="35"/>
        <v>0.007736095343661548</v>
      </c>
      <c r="N182" s="32">
        <f t="shared" si="35"/>
        <v>0.12314348915047432</v>
      </c>
      <c r="O182" s="32">
        <f t="shared" si="35"/>
        <v>0.04774253775684628</v>
      </c>
      <c r="P182" s="32">
        <f t="shared" si="35"/>
        <v>0.08397985582169464</v>
      </c>
      <c r="Q182" s="32">
        <f t="shared" si="35"/>
        <v>0</v>
      </c>
      <c r="R182" s="32">
        <f t="shared" si="35"/>
        <v>0</v>
      </c>
      <c r="S182" s="32">
        <f t="shared" si="35"/>
        <v>0</v>
      </c>
      <c r="T182" s="32">
        <f t="shared" si="35"/>
        <v>0</v>
      </c>
      <c r="U182" s="32">
        <f t="shared" si="35"/>
        <v>0</v>
      </c>
      <c r="V182" s="32">
        <f t="shared" si="35"/>
        <v>0</v>
      </c>
      <c r="W182" s="32">
        <f t="shared" si="35"/>
        <v>0</v>
      </c>
      <c r="X182" s="32">
        <f t="shared" si="35"/>
        <v>0</v>
      </c>
      <c r="Y182" s="32">
        <f t="shared" si="35"/>
        <v>0</v>
      </c>
      <c r="Z182" s="32">
        <f t="shared" si="35"/>
        <v>0</v>
      </c>
      <c r="AA182" s="32">
        <f t="shared" si="35"/>
        <v>0</v>
      </c>
      <c r="AB182" s="32">
        <f t="shared" si="35"/>
        <v>0</v>
      </c>
      <c r="AC182" s="32">
        <f t="shared" si="36"/>
        <v>0</v>
      </c>
    </row>
    <row r="183" spans="1:29" ht="15" customHeight="1">
      <c r="A183" s="19" t="s">
        <v>11</v>
      </c>
      <c r="B183" s="32">
        <f t="shared" si="35"/>
        <v>0</v>
      </c>
      <c r="C183" s="32">
        <f t="shared" si="35"/>
        <v>0</v>
      </c>
      <c r="D183" s="32">
        <f t="shared" si="35"/>
        <v>0</v>
      </c>
      <c r="E183" s="32">
        <f t="shared" si="35"/>
        <v>0</v>
      </c>
      <c r="F183" s="32">
        <f t="shared" si="35"/>
        <v>0</v>
      </c>
      <c r="G183" s="32">
        <f t="shared" si="35"/>
        <v>0</v>
      </c>
      <c r="H183" s="32">
        <f t="shared" si="35"/>
        <v>0</v>
      </c>
      <c r="I183" s="32">
        <f t="shared" si="35"/>
        <v>0</v>
      </c>
      <c r="J183" s="32">
        <f t="shared" si="35"/>
        <v>0</v>
      </c>
      <c r="K183" s="32">
        <f t="shared" si="35"/>
        <v>0</v>
      </c>
      <c r="L183" s="32">
        <f t="shared" si="35"/>
        <v>0</v>
      </c>
      <c r="M183" s="32">
        <f t="shared" si="35"/>
        <v>0</v>
      </c>
      <c r="N183" s="32">
        <f t="shared" si="35"/>
        <v>0</v>
      </c>
      <c r="O183" s="32">
        <f aca="true" t="shared" si="37" ref="O183:AC183">O16/O$167*100</f>
        <v>0</v>
      </c>
      <c r="P183" s="32">
        <f t="shared" si="37"/>
        <v>0</v>
      </c>
      <c r="Q183" s="32">
        <f t="shared" si="37"/>
        <v>0.019071940019814434</v>
      </c>
      <c r="R183" s="32">
        <f t="shared" si="37"/>
        <v>0.014403803896422837</v>
      </c>
      <c r="S183" s="32">
        <f t="shared" si="37"/>
        <v>0.12335953644658565</v>
      </c>
      <c r="T183" s="32">
        <f t="shared" si="37"/>
        <v>0.2711609640868906</v>
      </c>
      <c r="U183" s="32">
        <f t="shared" si="37"/>
        <v>0.2276046221146911</v>
      </c>
      <c r="V183" s="32">
        <f t="shared" si="37"/>
        <v>0.27902805777488954</v>
      </c>
      <c r="W183" s="32">
        <f t="shared" si="37"/>
        <v>0.5069696751942174</v>
      </c>
      <c r="X183" s="32">
        <f t="shared" si="37"/>
        <v>0.453363526226168</v>
      </c>
      <c r="Y183" s="32">
        <f t="shared" si="37"/>
        <v>0.5747197926461782</v>
      </c>
      <c r="Z183" s="32">
        <f t="shared" si="37"/>
        <v>0.6193841541906666</v>
      </c>
      <c r="AA183" s="32">
        <f t="shared" si="37"/>
        <v>0.6075805632235554</v>
      </c>
      <c r="AB183" s="32">
        <f t="shared" si="37"/>
        <v>0.7262023095424489</v>
      </c>
      <c r="AC183" s="32">
        <f t="shared" si="37"/>
        <v>0.6836787518638505</v>
      </c>
    </row>
    <row r="184" spans="1:30" ht="15" customHeight="1">
      <c r="A184" s="19" t="s">
        <v>12</v>
      </c>
      <c r="B184" s="32">
        <f aca="true" t="shared" si="38" ref="B184:AC185">B17/B$167*100</f>
        <v>0</v>
      </c>
      <c r="C184" s="32">
        <f t="shared" si="38"/>
        <v>0</v>
      </c>
      <c r="D184" s="32">
        <f t="shared" si="38"/>
        <v>0</v>
      </c>
      <c r="E184" s="32">
        <f t="shared" si="38"/>
        <v>0</v>
      </c>
      <c r="F184" s="32">
        <f t="shared" si="38"/>
        <v>0</v>
      </c>
      <c r="G184" s="32">
        <f t="shared" si="38"/>
        <v>0</v>
      </c>
      <c r="H184" s="32">
        <f t="shared" si="38"/>
        <v>0</v>
      </c>
      <c r="I184" s="32">
        <f t="shared" si="38"/>
        <v>0</v>
      </c>
      <c r="J184" s="32">
        <f t="shared" si="38"/>
        <v>0</v>
      </c>
      <c r="K184" s="32">
        <f t="shared" si="38"/>
        <v>0</v>
      </c>
      <c r="L184" s="32">
        <f t="shared" si="38"/>
        <v>0</v>
      </c>
      <c r="M184" s="32">
        <f t="shared" si="38"/>
        <v>0</v>
      </c>
      <c r="N184" s="32">
        <f t="shared" si="38"/>
        <v>0</v>
      </c>
      <c r="O184" s="32">
        <f t="shared" si="38"/>
        <v>0</v>
      </c>
      <c r="P184" s="32">
        <f t="shared" si="38"/>
        <v>0</v>
      </c>
      <c r="Q184" s="32">
        <f t="shared" si="38"/>
        <v>0</v>
      </c>
      <c r="R184" s="32">
        <f t="shared" si="38"/>
        <v>0</v>
      </c>
      <c r="S184" s="32">
        <f t="shared" si="38"/>
        <v>0</v>
      </c>
      <c r="T184" s="32">
        <f t="shared" si="38"/>
        <v>0</v>
      </c>
      <c r="U184" s="32">
        <f t="shared" si="38"/>
        <v>0</v>
      </c>
      <c r="V184" s="32">
        <f t="shared" si="38"/>
        <v>0</v>
      </c>
      <c r="W184" s="32">
        <f t="shared" si="38"/>
        <v>0</v>
      </c>
      <c r="X184" s="32">
        <f t="shared" si="38"/>
        <v>0</v>
      </c>
      <c r="Y184" s="32">
        <f t="shared" si="38"/>
        <v>0</v>
      </c>
      <c r="Z184" s="32">
        <f t="shared" si="38"/>
        <v>0.019069044954337085</v>
      </c>
      <c r="AA184" s="32">
        <f t="shared" si="38"/>
        <v>0</v>
      </c>
      <c r="AB184" s="32">
        <f t="shared" si="38"/>
        <v>0</v>
      </c>
      <c r="AC184" s="32">
        <f t="shared" si="38"/>
        <v>0.005276297685120275</v>
      </c>
      <c r="AD184" s="1" t="s">
        <v>36</v>
      </c>
    </row>
    <row r="185" spans="1:29" ht="15" customHeight="1">
      <c r="A185" s="19" t="s">
        <v>13</v>
      </c>
      <c r="B185" s="32">
        <f t="shared" si="38"/>
        <v>0</v>
      </c>
      <c r="C185" s="32">
        <f t="shared" si="38"/>
        <v>0</v>
      </c>
      <c r="D185" s="32">
        <f t="shared" si="38"/>
        <v>0</v>
      </c>
      <c r="E185" s="32">
        <f t="shared" si="38"/>
        <v>0</v>
      </c>
      <c r="F185" s="32">
        <f t="shared" si="38"/>
        <v>0</v>
      </c>
      <c r="G185" s="32">
        <f t="shared" si="38"/>
        <v>0</v>
      </c>
      <c r="H185" s="32">
        <f t="shared" si="38"/>
        <v>0</v>
      </c>
      <c r="I185" s="32">
        <f t="shared" si="38"/>
        <v>0</v>
      </c>
      <c r="J185" s="32">
        <f t="shared" si="38"/>
        <v>0</v>
      </c>
      <c r="K185" s="32">
        <f t="shared" si="38"/>
        <v>0</v>
      </c>
      <c r="L185" s="32">
        <f t="shared" si="38"/>
        <v>0</v>
      </c>
      <c r="M185" s="32">
        <f t="shared" si="38"/>
        <v>0</v>
      </c>
      <c r="N185" s="32">
        <f t="shared" si="38"/>
        <v>0</v>
      </c>
      <c r="O185" s="32">
        <f t="shared" si="38"/>
        <v>0</v>
      </c>
      <c r="P185" s="32">
        <f t="shared" si="38"/>
        <v>0</v>
      </c>
      <c r="Q185" s="32">
        <f t="shared" si="38"/>
        <v>0</v>
      </c>
      <c r="R185" s="32">
        <f t="shared" si="38"/>
        <v>0</v>
      </c>
      <c r="S185" s="32">
        <f t="shared" si="38"/>
        <v>0</v>
      </c>
      <c r="T185" s="32">
        <f t="shared" si="38"/>
        <v>0</v>
      </c>
      <c r="U185" s="32">
        <f t="shared" si="38"/>
        <v>0.3883228060928324</v>
      </c>
      <c r="V185" s="32">
        <f t="shared" si="38"/>
        <v>0.1575087878182221</v>
      </c>
      <c r="W185" s="32">
        <f t="shared" si="38"/>
        <v>0.10095762060930905</v>
      </c>
      <c r="X185" s="32">
        <f t="shared" si="38"/>
        <v>0.041178578587342425</v>
      </c>
      <c r="Y185" s="32">
        <f t="shared" si="38"/>
        <v>0.006601317044408563</v>
      </c>
      <c r="Z185" s="32">
        <f t="shared" si="38"/>
        <v>0</v>
      </c>
      <c r="AA185" s="32">
        <f t="shared" si="38"/>
        <v>0</v>
      </c>
      <c r="AB185" s="32">
        <f t="shared" si="38"/>
        <v>0.07056562392986115</v>
      </c>
      <c r="AC185" s="32">
        <f t="shared" si="38"/>
        <v>0</v>
      </c>
    </row>
    <row r="186" spans="1:29" ht="15" customHeight="1">
      <c r="A186" s="19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4"/>
      <c r="AC186" s="32"/>
    </row>
    <row r="187" spans="1:29" s="12" customFormat="1" ht="15" customHeight="1">
      <c r="A187" s="9" t="s">
        <v>19</v>
      </c>
      <c r="B187" s="31">
        <f aca="true" t="shared" si="39" ref="B187:AC187">B20/B$167*100</f>
        <v>6.34402723102893</v>
      </c>
      <c r="C187" s="31">
        <f t="shared" si="39"/>
        <v>5.735863097749921</v>
      </c>
      <c r="D187" s="31">
        <f t="shared" si="39"/>
        <v>7.271408093100362</v>
      </c>
      <c r="E187" s="31">
        <f t="shared" si="39"/>
        <v>5.610807386946171</v>
      </c>
      <c r="F187" s="31">
        <f t="shared" si="39"/>
        <v>6.544181079296607</v>
      </c>
      <c r="G187" s="31">
        <f t="shared" si="39"/>
        <v>6.505561540901924</v>
      </c>
      <c r="H187" s="31">
        <f t="shared" si="39"/>
        <v>4.303014546748076</v>
      </c>
      <c r="I187" s="31">
        <f t="shared" si="39"/>
        <v>4.920964248382553</v>
      </c>
      <c r="J187" s="31">
        <f t="shared" si="39"/>
        <v>4.965715138856855</v>
      </c>
      <c r="K187" s="31">
        <f t="shared" si="39"/>
        <v>4.827617767753811</v>
      </c>
      <c r="L187" s="31">
        <f t="shared" si="39"/>
        <v>5.738112008505691</v>
      </c>
      <c r="M187" s="31">
        <f t="shared" si="39"/>
        <v>5.6090445203954244</v>
      </c>
      <c r="N187" s="31">
        <f t="shared" si="39"/>
        <v>5.661428531447797</v>
      </c>
      <c r="O187" s="31">
        <f t="shared" si="39"/>
        <v>5.065950257848223</v>
      </c>
      <c r="P187" s="31">
        <f t="shared" si="39"/>
        <v>4.971561995283476</v>
      </c>
      <c r="Q187" s="31">
        <f t="shared" si="39"/>
        <v>4.69685068515777</v>
      </c>
      <c r="R187" s="31">
        <f t="shared" si="39"/>
        <v>5.103838590762206</v>
      </c>
      <c r="S187" s="31">
        <f t="shared" si="39"/>
        <v>5.503746595850392</v>
      </c>
      <c r="T187" s="31">
        <f t="shared" si="39"/>
        <v>5.313939566022084</v>
      </c>
      <c r="U187" s="31">
        <f t="shared" si="39"/>
        <v>4.968601427333433</v>
      </c>
      <c r="V187" s="31">
        <f t="shared" si="39"/>
        <v>5.051999694670211</v>
      </c>
      <c r="W187" s="31">
        <f t="shared" si="39"/>
        <v>5.284991461895958</v>
      </c>
      <c r="X187" s="31">
        <f t="shared" si="39"/>
        <v>5.145126851069021</v>
      </c>
      <c r="Y187" s="31">
        <f t="shared" si="39"/>
        <v>4.926169830342308</v>
      </c>
      <c r="Z187" s="31">
        <f t="shared" si="39"/>
        <v>4.81026468748016</v>
      </c>
      <c r="AA187" s="31">
        <f t="shared" si="39"/>
        <v>4.921992275433347</v>
      </c>
      <c r="AB187" s="31">
        <f t="shared" si="39"/>
        <v>5.375263939986404</v>
      </c>
      <c r="AC187" s="31">
        <f t="shared" si="39"/>
        <v>5.014624321830281</v>
      </c>
    </row>
    <row r="188" spans="1:29" ht="15" customHeight="1">
      <c r="A188" s="19" t="s">
        <v>29</v>
      </c>
      <c r="B188" s="32">
        <f aca="true" t="shared" si="40" ref="B188:AC188">B21/B$167*100</f>
        <v>1.1473319859627775</v>
      </c>
      <c r="C188" s="32">
        <f t="shared" si="40"/>
        <v>0.947375156395677</v>
      </c>
      <c r="D188" s="32">
        <f t="shared" si="40"/>
        <v>0.9738663543527717</v>
      </c>
      <c r="E188" s="32">
        <f t="shared" si="40"/>
        <v>1.2728511871018109</v>
      </c>
      <c r="F188" s="32">
        <f t="shared" si="40"/>
        <v>2.1719784787337435</v>
      </c>
      <c r="G188" s="32">
        <f t="shared" si="40"/>
        <v>2.188885453353753</v>
      </c>
      <c r="H188" s="32">
        <f t="shared" si="40"/>
        <v>1.6999483536722915</v>
      </c>
      <c r="I188" s="32">
        <f t="shared" si="40"/>
        <v>2.041670770161844</v>
      </c>
      <c r="J188" s="32">
        <f t="shared" si="40"/>
        <v>2.149601693548928</v>
      </c>
      <c r="K188" s="32">
        <f t="shared" si="40"/>
        <v>2.520358193841874</v>
      </c>
      <c r="L188" s="32">
        <f t="shared" si="40"/>
        <v>3.152795779300397</v>
      </c>
      <c r="M188" s="32">
        <f t="shared" si="40"/>
        <v>3.310949092460679</v>
      </c>
      <c r="N188" s="32">
        <f t="shared" si="40"/>
        <v>3.3283091209760354</v>
      </c>
      <c r="O188" s="32">
        <f t="shared" si="40"/>
        <v>3.033754603683599</v>
      </c>
      <c r="P188" s="32">
        <f t="shared" si="40"/>
        <v>3.0718163204681836</v>
      </c>
      <c r="Q188" s="32">
        <f t="shared" si="40"/>
        <v>2.993800387921555</v>
      </c>
      <c r="R188" s="32">
        <f t="shared" si="40"/>
        <v>3.0793353216434745</v>
      </c>
      <c r="S188" s="32">
        <f t="shared" si="40"/>
        <v>3.6320124112986707</v>
      </c>
      <c r="T188" s="32">
        <f t="shared" si="40"/>
        <v>3.2281112278980277</v>
      </c>
      <c r="U188" s="32">
        <f t="shared" si="40"/>
        <v>3.082195779122063</v>
      </c>
      <c r="V188" s="32">
        <f t="shared" si="40"/>
        <v>3.0945539295674442</v>
      </c>
      <c r="W188" s="32">
        <f t="shared" si="40"/>
        <v>3.084980025205823</v>
      </c>
      <c r="X188" s="32">
        <f t="shared" si="40"/>
        <v>2.9147026053312923</v>
      </c>
      <c r="Y188" s="32">
        <f t="shared" si="40"/>
        <v>2.4037995652583226</v>
      </c>
      <c r="Z188" s="32">
        <f t="shared" si="40"/>
        <v>2.0635673661005565</v>
      </c>
      <c r="AA188" s="32">
        <f t="shared" si="40"/>
        <v>2.4702410351967217</v>
      </c>
      <c r="AB188" s="32">
        <f t="shared" si="40"/>
        <v>2.7311124778516893</v>
      </c>
      <c r="AC188" s="32">
        <f t="shared" si="40"/>
        <v>1.9969922503266568</v>
      </c>
    </row>
    <row r="189" spans="1:29" ht="15" customHeight="1">
      <c r="A189" s="20" t="s">
        <v>26</v>
      </c>
      <c r="B189" s="32">
        <f aca="true" t="shared" si="41" ref="B189:W200">B22/B$167*100</f>
        <v>0</v>
      </c>
      <c r="C189" s="32">
        <f t="shared" si="41"/>
        <v>0</v>
      </c>
      <c r="D189" s="32">
        <f t="shared" si="41"/>
        <v>0</v>
      </c>
      <c r="E189" s="32">
        <f t="shared" si="41"/>
        <v>0</v>
      </c>
      <c r="F189" s="32">
        <f t="shared" si="41"/>
        <v>0</v>
      </c>
      <c r="G189" s="32">
        <f t="shared" si="41"/>
        <v>0</v>
      </c>
      <c r="H189" s="32">
        <f t="shared" si="41"/>
        <v>0</v>
      </c>
      <c r="I189" s="32">
        <f t="shared" si="41"/>
        <v>0</v>
      </c>
      <c r="J189" s="32">
        <f t="shared" si="41"/>
        <v>0</v>
      </c>
      <c r="K189" s="32">
        <f t="shared" si="41"/>
        <v>0</v>
      </c>
      <c r="L189" s="32">
        <f t="shared" si="41"/>
        <v>0</v>
      </c>
      <c r="M189" s="32">
        <f t="shared" si="41"/>
        <v>0</v>
      </c>
      <c r="N189" s="32">
        <f t="shared" si="41"/>
        <v>0</v>
      </c>
      <c r="O189" s="32">
        <f t="shared" si="41"/>
        <v>0</v>
      </c>
      <c r="P189" s="32">
        <f t="shared" si="41"/>
        <v>0</v>
      </c>
      <c r="Q189" s="32">
        <f t="shared" si="41"/>
        <v>0</v>
      </c>
      <c r="R189" s="32">
        <f t="shared" si="41"/>
        <v>0</v>
      </c>
      <c r="S189" s="32">
        <f t="shared" si="41"/>
        <v>0</v>
      </c>
      <c r="T189" s="32">
        <f t="shared" si="41"/>
        <v>0</v>
      </c>
      <c r="U189" s="32">
        <f t="shared" si="41"/>
        <v>0</v>
      </c>
      <c r="V189" s="32">
        <f t="shared" si="41"/>
        <v>0</v>
      </c>
      <c r="W189" s="32">
        <f t="shared" si="41"/>
        <v>0</v>
      </c>
      <c r="X189" s="32">
        <f aca="true" t="shared" si="42" ref="X189:AC202">X22/X$167*100</f>
        <v>2.0696459479690867</v>
      </c>
      <c r="Y189" s="32">
        <f t="shared" si="42"/>
        <v>1.7652327472487073</v>
      </c>
      <c r="Z189" s="32">
        <f t="shared" si="42"/>
        <v>1.5893300612014674</v>
      </c>
      <c r="AA189" s="32">
        <f t="shared" si="42"/>
        <v>1.8033830756196783</v>
      </c>
      <c r="AB189" s="32">
        <f t="shared" si="42"/>
        <v>1.890853467896142</v>
      </c>
      <c r="AC189" s="32">
        <f t="shared" si="42"/>
        <v>1.39943072393368</v>
      </c>
    </row>
    <row r="190" spans="1:29" ht="15" customHeight="1">
      <c r="A190" s="20" t="s">
        <v>27</v>
      </c>
      <c r="B190" s="32">
        <f t="shared" si="41"/>
        <v>0</v>
      </c>
      <c r="C190" s="32">
        <f t="shared" si="41"/>
        <v>0</v>
      </c>
      <c r="D190" s="32">
        <f t="shared" si="41"/>
        <v>0</v>
      </c>
      <c r="E190" s="32">
        <f t="shared" si="41"/>
        <v>0</v>
      </c>
      <c r="F190" s="32">
        <f t="shared" si="41"/>
        <v>0</v>
      </c>
      <c r="G190" s="32">
        <f t="shared" si="41"/>
        <v>0</v>
      </c>
      <c r="H190" s="32">
        <f t="shared" si="41"/>
        <v>0</v>
      </c>
      <c r="I190" s="32">
        <f t="shared" si="41"/>
        <v>0</v>
      </c>
      <c r="J190" s="32">
        <f t="shared" si="41"/>
        <v>0</v>
      </c>
      <c r="K190" s="32">
        <f t="shared" si="41"/>
        <v>0</v>
      </c>
      <c r="L190" s="32">
        <f t="shared" si="41"/>
        <v>0</v>
      </c>
      <c r="M190" s="32">
        <f t="shared" si="41"/>
        <v>0</v>
      </c>
      <c r="N190" s="32">
        <f t="shared" si="41"/>
        <v>0</v>
      </c>
      <c r="O190" s="32">
        <f t="shared" si="41"/>
        <v>0</v>
      </c>
      <c r="P190" s="32">
        <f t="shared" si="41"/>
        <v>0</v>
      </c>
      <c r="Q190" s="32">
        <f t="shared" si="41"/>
        <v>0</v>
      </c>
      <c r="R190" s="32">
        <f t="shared" si="41"/>
        <v>0</v>
      </c>
      <c r="S190" s="32">
        <f t="shared" si="41"/>
        <v>0</v>
      </c>
      <c r="T190" s="32">
        <f t="shared" si="41"/>
        <v>0</v>
      </c>
      <c r="U190" s="32">
        <f t="shared" si="41"/>
        <v>0</v>
      </c>
      <c r="V190" s="32">
        <f t="shared" si="41"/>
        <v>0</v>
      </c>
      <c r="W190" s="32">
        <f t="shared" si="41"/>
        <v>0</v>
      </c>
      <c r="X190" s="32">
        <f t="shared" si="42"/>
        <v>0.23018012690031062</v>
      </c>
      <c r="Y190" s="32">
        <f t="shared" si="42"/>
        <v>0.18763482843150525</v>
      </c>
      <c r="Z190" s="32">
        <f t="shared" si="42"/>
        <v>0.10727933621984619</v>
      </c>
      <c r="AA190" s="32">
        <f t="shared" si="42"/>
        <v>0.1917437351899578</v>
      </c>
      <c r="AB190" s="32">
        <f t="shared" si="42"/>
        <v>0.21429726403963784</v>
      </c>
      <c r="AC190" s="32">
        <f t="shared" si="42"/>
        <v>0.14167034061352335</v>
      </c>
    </row>
    <row r="191" spans="1:29" ht="15" customHeight="1">
      <c r="A191" s="20" t="s">
        <v>28</v>
      </c>
      <c r="B191" s="32">
        <f t="shared" si="41"/>
        <v>0</v>
      </c>
      <c r="C191" s="32">
        <f t="shared" si="41"/>
        <v>0</v>
      </c>
      <c r="D191" s="32">
        <f t="shared" si="41"/>
        <v>0</v>
      </c>
      <c r="E191" s="32">
        <f t="shared" si="41"/>
        <v>0</v>
      </c>
      <c r="F191" s="32">
        <f t="shared" si="41"/>
        <v>0</v>
      </c>
      <c r="G191" s="32">
        <f t="shared" si="41"/>
        <v>0</v>
      </c>
      <c r="H191" s="32">
        <f t="shared" si="41"/>
        <v>0</v>
      </c>
      <c r="I191" s="32">
        <f t="shared" si="41"/>
        <v>0</v>
      </c>
      <c r="J191" s="32">
        <f t="shared" si="41"/>
        <v>0</v>
      </c>
      <c r="K191" s="32">
        <f t="shared" si="41"/>
        <v>0</v>
      </c>
      <c r="L191" s="32">
        <f t="shared" si="41"/>
        <v>0</v>
      </c>
      <c r="M191" s="32">
        <f t="shared" si="41"/>
        <v>0</v>
      </c>
      <c r="N191" s="32">
        <f t="shared" si="41"/>
        <v>0</v>
      </c>
      <c r="O191" s="32">
        <f t="shared" si="41"/>
        <v>0</v>
      </c>
      <c r="P191" s="32">
        <f t="shared" si="41"/>
        <v>0</v>
      </c>
      <c r="Q191" s="32">
        <f t="shared" si="41"/>
        <v>0</v>
      </c>
      <c r="R191" s="32">
        <f t="shared" si="41"/>
        <v>0</v>
      </c>
      <c r="S191" s="32">
        <f t="shared" si="41"/>
        <v>0</v>
      </c>
      <c r="T191" s="32">
        <f t="shared" si="41"/>
        <v>0</v>
      </c>
      <c r="U191" s="32">
        <f t="shared" si="41"/>
        <v>0</v>
      </c>
      <c r="V191" s="32">
        <f t="shared" si="41"/>
        <v>0</v>
      </c>
      <c r="W191" s="32">
        <f t="shared" si="41"/>
        <v>0</v>
      </c>
      <c r="X191" s="32">
        <f t="shared" si="42"/>
        <v>0.6148765304618947</v>
      </c>
      <c r="Y191" s="32">
        <f t="shared" si="42"/>
        <v>0.45093198957811</v>
      </c>
      <c r="Z191" s="32">
        <f t="shared" si="42"/>
        <v>0.36695796867924296</v>
      </c>
      <c r="AA191" s="32">
        <f t="shared" si="42"/>
        <v>0.47511422438708567</v>
      </c>
      <c r="AB191" s="32">
        <f t="shared" si="42"/>
        <v>0.6259617459159097</v>
      </c>
      <c r="AC191" s="32">
        <f t="shared" si="42"/>
        <v>0.45589118577945337</v>
      </c>
    </row>
    <row r="192" spans="1:29" ht="15" customHeight="1">
      <c r="A192" s="19" t="s">
        <v>16</v>
      </c>
      <c r="B192" s="32">
        <f t="shared" si="41"/>
        <v>3.0390677651030904</v>
      </c>
      <c r="C192" s="32">
        <f t="shared" si="41"/>
        <v>3.8117308050829335</v>
      </c>
      <c r="D192" s="32">
        <f t="shared" si="41"/>
        <v>3.273283637080177</v>
      </c>
      <c r="E192" s="32">
        <f t="shared" si="41"/>
        <v>2.963585517446475</v>
      </c>
      <c r="F192" s="32">
        <f t="shared" si="41"/>
        <v>2.621757765978463</v>
      </c>
      <c r="G192" s="32">
        <f t="shared" si="41"/>
        <v>2.259823885880112</v>
      </c>
      <c r="H192" s="32">
        <f t="shared" si="41"/>
        <v>1.8113174997486974</v>
      </c>
      <c r="I192" s="32">
        <f t="shared" si="41"/>
        <v>2.1371611189544404</v>
      </c>
      <c r="J192" s="32">
        <f t="shared" si="41"/>
        <v>1.6976247837660645</v>
      </c>
      <c r="K192" s="32">
        <f t="shared" si="41"/>
        <v>1.317655641952017</v>
      </c>
      <c r="L192" s="32">
        <f t="shared" si="41"/>
        <v>1.5306699626437763</v>
      </c>
      <c r="M192" s="32">
        <f t="shared" si="41"/>
        <v>1.4803211123948097</v>
      </c>
      <c r="N192" s="32">
        <f t="shared" si="41"/>
        <v>1.453864167586095</v>
      </c>
      <c r="O192" s="32">
        <f t="shared" si="41"/>
        <v>1.1534596102637853</v>
      </c>
      <c r="P192" s="32">
        <f t="shared" si="41"/>
        <v>0.9108538204170427</v>
      </c>
      <c r="Q192" s="32">
        <f t="shared" si="41"/>
        <v>0.6623489009630256</v>
      </c>
      <c r="R192" s="32">
        <f t="shared" si="41"/>
        <v>1.066071642828887</v>
      </c>
      <c r="S192" s="32">
        <f t="shared" si="41"/>
        <v>0.8780025662463862</v>
      </c>
      <c r="T192" s="32">
        <f t="shared" si="41"/>
        <v>0.6390368271879043</v>
      </c>
      <c r="U192" s="32">
        <f t="shared" si="41"/>
        <v>0.5051402447302196</v>
      </c>
      <c r="V192" s="32">
        <f t="shared" si="41"/>
        <v>0.5195668379552852</v>
      </c>
      <c r="W192" s="32">
        <f t="shared" si="41"/>
        <v>0.5043910687146594</v>
      </c>
      <c r="X192" s="32">
        <f t="shared" si="42"/>
        <v>0.570659485817727</v>
      </c>
      <c r="Y192" s="32">
        <f t="shared" si="42"/>
        <v>0.36070625458557976</v>
      </c>
      <c r="Z192" s="32">
        <f t="shared" si="42"/>
        <v>0.6016992097785261</v>
      </c>
      <c r="AA192" s="32">
        <f t="shared" si="42"/>
        <v>0.4728187584206147</v>
      </c>
      <c r="AB192" s="32">
        <f t="shared" si="42"/>
        <v>0.39269349411327525</v>
      </c>
      <c r="AC192" s="32">
        <f t="shared" si="42"/>
        <v>0.38727132812779047</v>
      </c>
    </row>
    <row r="193" spans="1:29" ht="15" customHeight="1">
      <c r="A193" s="22" t="s">
        <v>33</v>
      </c>
      <c r="B193" s="32">
        <f t="shared" si="41"/>
        <v>0</v>
      </c>
      <c r="C193" s="32">
        <f t="shared" si="41"/>
        <v>0</v>
      </c>
      <c r="D193" s="32">
        <f t="shared" si="41"/>
        <v>0</v>
      </c>
      <c r="E193" s="32">
        <f t="shared" si="41"/>
        <v>0</v>
      </c>
      <c r="F193" s="32">
        <f t="shared" si="41"/>
        <v>0</v>
      </c>
      <c r="G193" s="32">
        <f t="shared" si="41"/>
        <v>0</v>
      </c>
      <c r="H193" s="32">
        <f t="shared" si="41"/>
        <v>0</v>
      </c>
      <c r="I193" s="32">
        <f t="shared" si="41"/>
        <v>0</v>
      </c>
      <c r="J193" s="32">
        <f t="shared" si="41"/>
        <v>0</v>
      </c>
      <c r="K193" s="32">
        <f t="shared" si="41"/>
        <v>0</v>
      </c>
      <c r="L193" s="32">
        <f t="shared" si="41"/>
        <v>0</v>
      </c>
      <c r="M193" s="32">
        <f t="shared" si="41"/>
        <v>0</v>
      </c>
      <c r="N193" s="32">
        <f t="shared" si="41"/>
        <v>0</v>
      </c>
      <c r="O193" s="32">
        <f t="shared" si="41"/>
        <v>0</v>
      </c>
      <c r="P193" s="32">
        <f t="shared" si="41"/>
        <v>0</v>
      </c>
      <c r="Q193" s="32">
        <f t="shared" si="41"/>
        <v>0</v>
      </c>
      <c r="R193" s="32">
        <f t="shared" si="41"/>
        <v>0</v>
      </c>
      <c r="S193" s="32">
        <f t="shared" si="41"/>
        <v>0</v>
      </c>
      <c r="T193" s="32">
        <f t="shared" si="41"/>
        <v>0</v>
      </c>
      <c r="U193" s="32">
        <f t="shared" si="41"/>
        <v>0</v>
      </c>
      <c r="V193" s="32">
        <f t="shared" si="41"/>
        <v>0</v>
      </c>
      <c r="W193" s="32">
        <f t="shared" si="41"/>
        <v>0</v>
      </c>
      <c r="X193" s="32">
        <f t="shared" si="42"/>
        <v>0.13354901501271274</v>
      </c>
      <c r="Y193" s="32">
        <f t="shared" si="42"/>
        <v>0.06177029617572867</v>
      </c>
      <c r="Z193" s="32">
        <f t="shared" si="42"/>
        <v>0.04459254364743669</v>
      </c>
      <c r="AA193" s="32">
        <f t="shared" si="42"/>
        <v>0.058495596241866274</v>
      </c>
      <c r="AB193" s="32">
        <f t="shared" si="42"/>
        <v>0.09984853742506794</v>
      </c>
      <c r="AC193" s="32">
        <f t="shared" si="42"/>
        <v>0.1199932136381883</v>
      </c>
    </row>
    <row r="194" spans="1:29" ht="15" customHeight="1">
      <c r="A194" s="22" t="s">
        <v>30</v>
      </c>
      <c r="B194" s="32">
        <f t="shared" si="41"/>
        <v>0</v>
      </c>
      <c r="C194" s="32">
        <f t="shared" si="41"/>
        <v>0</v>
      </c>
      <c r="D194" s="32">
        <f t="shared" si="41"/>
        <v>0</v>
      </c>
      <c r="E194" s="32">
        <f t="shared" si="41"/>
        <v>0</v>
      </c>
      <c r="F194" s="32">
        <f t="shared" si="41"/>
        <v>0</v>
      </c>
      <c r="G194" s="32">
        <f t="shared" si="41"/>
        <v>0</v>
      </c>
      <c r="H194" s="32">
        <f t="shared" si="41"/>
        <v>0</v>
      </c>
      <c r="I194" s="32">
        <f t="shared" si="41"/>
        <v>0</v>
      </c>
      <c r="J194" s="32">
        <f t="shared" si="41"/>
        <v>0</v>
      </c>
      <c r="K194" s="32">
        <f t="shared" si="41"/>
        <v>0</v>
      </c>
      <c r="L194" s="32">
        <f t="shared" si="41"/>
        <v>0</v>
      </c>
      <c r="M194" s="32">
        <f t="shared" si="41"/>
        <v>0</v>
      </c>
      <c r="N194" s="32">
        <f t="shared" si="41"/>
        <v>0</v>
      </c>
      <c r="O194" s="32">
        <f t="shared" si="41"/>
        <v>0</v>
      </c>
      <c r="P194" s="32">
        <f t="shared" si="41"/>
        <v>0</v>
      </c>
      <c r="Q194" s="32">
        <f t="shared" si="41"/>
        <v>0</v>
      </c>
      <c r="R194" s="32">
        <f t="shared" si="41"/>
        <v>0</v>
      </c>
      <c r="S194" s="32">
        <f t="shared" si="41"/>
        <v>0</v>
      </c>
      <c r="T194" s="32">
        <f t="shared" si="41"/>
        <v>0</v>
      </c>
      <c r="U194" s="32">
        <f t="shared" si="41"/>
        <v>0</v>
      </c>
      <c r="V194" s="32">
        <f t="shared" si="41"/>
        <v>0</v>
      </c>
      <c r="W194" s="32">
        <f t="shared" si="41"/>
        <v>0</v>
      </c>
      <c r="X194" s="32">
        <f t="shared" si="42"/>
        <v>0.43711047080501425</v>
      </c>
      <c r="Y194" s="32">
        <f t="shared" si="42"/>
        <v>0.29893595840985104</v>
      </c>
      <c r="Z194" s="32">
        <f t="shared" si="42"/>
        <v>0.5571066661310895</v>
      </c>
      <c r="AA194" s="32">
        <f t="shared" si="42"/>
        <v>0.4143231621787485</v>
      </c>
      <c r="AB194" s="32">
        <f t="shared" si="42"/>
        <v>0.2928449566882072</v>
      </c>
      <c r="AC194" s="32">
        <f t="shared" si="42"/>
        <v>0.26727811448960215</v>
      </c>
    </row>
    <row r="195" spans="1:29" ht="15" customHeight="1">
      <c r="A195" s="19" t="s">
        <v>17</v>
      </c>
      <c r="B195" s="32">
        <f t="shared" si="41"/>
        <v>0.13796618322411167</v>
      </c>
      <c r="C195" s="32">
        <f t="shared" si="41"/>
        <v>0.007390193721254653</v>
      </c>
      <c r="D195" s="32">
        <f t="shared" si="41"/>
        <v>0.11935498199286225</v>
      </c>
      <c r="E195" s="32">
        <f t="shared" si="41"/>
        <v>0.6268492069017462</v>
      </c>
      <c r="F195" s="32">
        <f t="shared" si="41"/>
        <v>0.7953056172057817</v>
      </c>
      <c r="G195" s="32">
        <f t="shared" si="41"/>
        <v>0.4648037477393911</v>
      </c>
      <c r="H195" s="32">
        <f t="shared" si="41"/>
        <v>0.2412775278105385</v>
      </c>
      <c r="I195" s="32">
        <f t="shared" si="41"/>
        <v>0.32331491171584226</v>
      </c>
      <c r="J195" s="32">
        <f t="shared" si="41"/>
        <v>0.4297797623736591</v>
      </c>
      <c r="K195" s="32">
        <f t="shared" si="41"/>
        <v>0.5224102688506987</v>
      </c>
      <c r="L195" s="32">
        <f t="shared" si="41"/>
        <v>0.7186924287698029</v>
      </c>
      <c r="M195" s="32">
        <f t="shared" si="41"/>
        <v>0.7475758050665056</v>
      </c>
      <c r="N195" s="32">
        <f t="shared" si="41"/>
        <v>0.8418570573388107</v>
      </c>
      <c r="O195" s="32">
        <f t="shared" si="41"/>
        <v>0.8195891513843555</v>
      </c>
      <c r="P195" s="32">
        <f t="shared" si="41"/>
        <v>0.8927887182076473</v>
      </c>
      <c r="Q195" s="32">
        <f t="shared" si="41"/>
        <v>0.8741513258198312</v>
      </c>
      <c r="R195" s="32">
        <f t="shared" si="41"/>
        <v>0.7381704797083464</v>
      </c>
      <c r="S195" s="32">
        <f t="shared" si="41"/>
        <v>0.6345031805812811</v>
      </c>
      <c r="T195" s="32">
        <f t="shared" si="41"/>
        <v>0.7241718640792684</v>
      </c>
      <c r="U195" s="32">
        <f t="shared" si="41"/>
        <v>0.3313022282420123</v>
      </c>
      <c r="V195" s="32">
        <f t="shared" si="41"/>
        <v>0.4374569905738101</v>
      </c>
      <c r="W195" s="32">
        <f t="shared" si="41"/>
        <v>0.5565162122325268</v>
      </c>
      <c r="X195" s="32">
        <f t="shared" si="42"/>
        <v>1.4833649871423025</v>
      </c>
      <c r="Y195" s="32">
        <f t="shared" si="42"/>
        <v>1.7833429729032568</v>
      </c>
      <c r="Z195" s="32">
        <f t="shared" si="42"/>
        <v>1.821279513039764</v>
      </c>
      <c r="AA195" s="32">
        <f t="shared" si="42"/>
        <v>1.5571672550925737</v>
      </c>
      <c r="AB195" s="32">
        <f t="shared" si="42"/>
        <v>1.6014483801571242</v>
      </c>
      <c r="AC195" s="32">
        <f t="shared" si="42"/>
        <v>1.9805761583861146</v>
      </c>
    </row>
    <row r="196" spans="1:29" ht="15" customHeight="1">
      <c r="A196" s="20" t="s">
        <v>31</v>
      </c>
      <c r="B196" s="32">
        <f t="shared" si="41"/>
        <v>0</v>
      </c>
      <c r="C196" s="32">
        <f t="shared" si="41"/>
        <v>0</v>
      </c>
      <c r="D196" s="32">
        <f t="shared" si="41"/>
        <v>0</v>
      </c>
      <c r="E196" s="32">
        <f t="shared" si="41"/>
        <v>0</v>
      </c>
      <c r="F196" s="32">
        <f t="shared" si="41"/>
        <v>0</v>
      </c>
      <c r="G196" s="32">
        <f t="shared" si="41"/>
        <v>0</v>
      </c>
      <c r="H196" s="32">
        <f t="shared" si="41"/>
        <v>0</v>
      </c>
      <c r="I196" s="32">
        <f t="shared" si="41"/>
        <v>0</v>
      </c>
      <c r="J196" s="32">
        <f t="shared" si="41"/>
        <v>0</v>
      </c>
      <c r="K196" s="32">
        <f t="shared" si="41"/>
        <v>0</v>
      </c>
      <c r="L196" s="32">
        <f t="shared" si="41"/>
        <v>0</v>
      </c>
      <c r="M196" s="32">
        <f t="shared" si="41"/>
        <v>0</v>
      </c>
      <c r="N196" s="32">
        <f t="shared" si="41"/>
        <v>0</v>
      </c>
      <c r="O196" s="32">
        <f t="shared" si="41"/>
        <v>0</v>
      </c>
      <c r="P196" s="32">
        <f t="shared" si="41"/>
        <v>0</v>
      </c>
      <c r="Q196" s="32">
        <f t="shared" si="41"/>
        <v>0</v>
      </c>
      <c r="R196" s="32">
        <f t="shared" si="41"/>
        <v>0</v>
      </c>
      <c r="S196" s="32">
        <f t="shared" si="41"/>
        <v>0</v>
      </c>
      <c r="T196" s="32">
        <f t="shared" si="41"/>
        <v>0</v>
      </c>
      <c r="U196" s="32">
        <f t="shared" si="41"/>
        <v>0</v>
      </c>
      <c r="V196" s="32">
        <f t="shared" si="41"/>
        <v>0</v>
      </c>
      <c r="W196" s="32">
        <f t="shared" si="41"/>
        <v>0</v>
      </c>
      <c r="X196" s="32">
        <f t="shared" si="42"/>
        <v>1.4833649871423025</v>
      </c>
      <c r="Y196" s="32">
        <f t="shared" si="42"/>
        <v>1.7833429729032568</v>
      </c>
      <c r="Z196" s="32">
        <f t="shared" si="42"/>
        <v>1.821279513039764</v>
      </c>
      <c r="AA196" s="32">
        <f t="shared" si="42"/>
        <v>1.5571672550925737</v>
      </c>
      <c r="AB196" s="32">
        <f t="shared" si="42"/>
        <v>1.6014483801571242</v>
      </c>
      <c r="AC196" s="32">
        <f t="shared" si="42"/>
        <v>1.9805761583861146</v>
      </c>
    </row>
    <row r="197" spans="1:29" ht="15" customHeight="1">
      <c r="A197" s="20" t="s">
        <v>32</v>
      </c>
      <c r="B197" s="32">
        <f t="shared" si="41"/>
        <v>0</v>
      </c>
      <c r="C197" s="32">
        <f t="shared" si="41"/>
        <v>0</v>
      </c>
      <c r="D197" s="32">
        <f t="shared" si="41"/>
        <v>0</v>
      </c>
      <c r="E197" s="32">
        <f t="shared" si="41"/>
        <v>0</v>
      </c>
      <c r="F197" s="32">
        <f t="shared" si="41"/>
        <v>0</v>
      </c>
      <c r="G197" s="32">
        <f t="shared" si="41"/>
        <v>0</v>
      </c>
      <c r="H197" s="32">
        <f t="shared" si="41"/>
        <v>0</v>
      </c>
      <c r="I197" s="32">
        <f t="shared" si="41"/>
        <v>0</v>
      </c>
      <c r="J197" s="32">
        <f t="shared" si="41"/>
        <v>0</v>
      </c>
      <c r="K197" s="32">
        <f t="shared" si="41"/>
        <v>0</v>
      </c>
      <c r="L197" s="32">
        <f t="shared" si="41"/>
        <v>0</v>
      </c>
      <c r="M197" s="32">
        <f t="shared" si="41"/>
        <v>0</v>
      </c>
      <c r="N197" s="32">
        <f t="shared" si="41"/>
        <v>0</v>
      </c>
      <c r="O197" s="32">
        <f t="shared" si="41"/>
        <v>0</v>
      </c>
      <c r="P197" s="32">
        <f t="shared" si="41"/>
        <v>0</v>
      </c>
      <c r="Q197" s="32">
        <f t="shared" si="41"/>
        <v>0</v>
      </c>
      <c r="R197" s="32">
        <f t="shared" si="41"/>
        <v>0</v>
      </c>
      <c r="S197" s="32">
        <f t="shared" si="41"/>
        <v>0</v>
      </c>
      <c r="T197" s="32">
        <f t="shared" si="41"/>
        <v>0</v>
      </c>
      <c r="U197" s="32">
        <f t="shared" si="41"/>
        <v>0</v>
      </c>
      <c r="V197" s="32">
        <f t="shared" si="41"/>
        <v>0</v>
      </c>
      <c r="W197" s="32">
        <f t="shared" si="41"/>
        <v>0</v>
      </c>
      <c r="X197" s="32">
        <f t="shared" si="42"/>
        <v>0</v>
      </c>
      <c r="Y197" s="32">
        <f t="shared" si="42"/>
        <v>0</v>
      </c>
      <c r="Z197" s="32">
        <f t="shared" si="42"/>
        <v>0</v>
      </c>
      <c r="AA197" s="32">
        <f t="shared" si="42"/>
        <v>0</v>
      </c>
      <c r="AB197" s="32">
        <f t="shared" si="42"/>
        <v>0</v>
      </c>
      <c r="AC197" s="32">
        <f t="shared" si="42"/>
        <v>0</v>
      </c>
    </row>
    <row r="198" spans="1:29" ht="15" customHeight="1">
      <c r="A198" s="19" t="s">
        <v>14</v>
      </c>
      <c r="B198" s="32">
        <f t="shared" si="41"/>
        <v>1.9460297488188043</v>
      </c>
      <c r="C198" s="32">
        <f t="shared" si="41"/>
        <v>0.9517258349573834</v>
      </c>
      <c r="D198" s="32">
        <f t="shared" si="41"/>
        <v>2.804230783710661</v>
      </c>
      <c r="E198" s="32">
        <f t="shared" si="41"/>
        <v>0.7463458576977772</v>
      </c>
      <c r="F198" s="32">
        <f t="shared" si="41"/>
        <v>0.9551392173786182</v>
      </c>
      <c r="G198" s="32">
        <f t="shared" si="41"/>
        <v>1.5920484539286688</v>
      </c>
      <c r="H198" s="32">
        <f t="shared" si="41"/>
        <v>0.5504711655165485</v>
      </c>
      <c r="I198" s="32">
        <f t="shared" si="41"/>
        <v>0.4188174475504268</v>
      </c>
      <c r="J198" s="32">
        <f t="shared" si="41"/>
        <v>0.26738290827082567</v>
      </c>
      <c r="K198" s="32">
        <f t="shared" si="41"/>
        <v>0.06431967710954693</v>
      </c>
      <c r="L198" s="32">
        <f t="shared" si="41"/>
        <v>0.05054599718856126</v>
      </c>
      <c r="M198" s="32">
        <f t="shared" si="41"/>
        <v>0.05339835558426843</v>
      </c>
      <c r="N198" s="32">
        <f t="shared" si="41"/>
        <v>0.03739818554685615</v>
      </c>
      <c r="O198" s="32">
        <f t="shared" si="41"/>
        <v>0.059146892516483085</v>
      </c>
      <c r="P198" s="32">
        <f t="shared" si="41"/>
        <v>0.09610313619060293</v>
      </c>
      <c r="Q198" s="32">
        <f t="shared" si="41"/>
        <v>0.16451457627927676</v>
      </c>
      <c r="R198" s="32">
        <f t="shared" si="41"/>
        <v>0.20085647413447633</v>
      </c>
      <c r="S198" s="32">
        <f t="shared" si="41"/>
        <v>0.30279293284076403</v>
      </c>
      <c r="T198" s="32">
        <f t="shared" si="41"/>
        <v>0.25664425282117975</v>
      </c>
      <c r="U198" s="32">
        <f t="shared" si="41"/>
        <v>0.28478774230638987</v>
      </c>
      <c r="V198" s="32">
        <f t="shared" si="41"/>
        <v>0.24986570957017581</v>
      </c>
      <c r="W198" s="32">
        <f t="shared" si="41"/>
        <v>0.25528723541228043</v>
      </c>
      <c r="X198" s="32">
        <f t="shared" si="42"/>
        <v>0.1668522548755333</v>
      </c>
      <c r="Y198" s="32">
        <f t="shared" si="42"/>
        <v>0.33680956844090454</v>
      </c>
      <c r="Z198" s="32">
        <f t="shared" si="42"/>
        <v>0.2907022465251155</v>
      </c>
      <c r="AA198" s="32">
        <f t="shared" si="42"/>
        <v>0.2957335232081499</v>
      </c>
      <c r="AB198" s="32">
        <f t="shared" si="42"/>
        <v>0.4642657639500703</v>
      </c>
      <c r="AC198" s="32">
        <f t="shared" si="42"/>
        <v>0.1921628982722765</v>
      </c>
    </row>
    <row r="199" spans="1:29" ht="15" customHeight="1">
      <c r="A199" s="19" t="s">
        <v>13</v>
      </c>
      <c r="B199" s="32">
        <f t="shared" si="41"/>
        <v>0.042951736286751745</v>
      </c>
      <c r="C199" s="32">
        <f t="shared" si="41"/>
        <v>0</v>
      </c>
      <c r="D199" s="32">
        <f t="shared" si="41"/>
        <v>0</v>
      </c>
      <c r="E199" s="32">
        <f t="shared" si="41"/>
        <v>0</v>
      </c>
      <c r="F199" s="32">
        <f t="shared" si="41"/>
        <v>0</v>
      </c>
      <c r="G199" s="32">
        <f t="shared" si="41"/>
        <v>0</v>
      </c>
      <c r="H199" s="32">
        <f t="shared" si="41"/>
        <v>0</v>
      </c>
      <c r="I199" s="32">
        <f t="shared" si="41"/>
        <v>0</v>
      </c>
      <c r="J199" s="32">
        <f t="shared" si="41"/>
        <v>0.4213259908973771</v>
      </c>
      <c r="K199" s="32">
        <f t="shared" si="41"/>
        <v>0.40287398599967406</v>
      </c>
      <c r="L199" s="32">
        <f t="shared" si="41"/>
        <v>0.28540784060315405</v>
      </c>
      <c r="M199" s="32">
        <f t="shared" si="41"/>
        <v>0.01680015488916173</v>
      </c>
      <c r="N199" s="32">
        <f t="shared" si="41"/>
        <v>0</v>
      </c>
      <c r="O199" s="32">
        <f t="shared" si="41"/>
        <v>0</v>
      </c>
      <c r="P199" s="32">
        <f t="shared" si="41"/>
        <v>0</v>
      </c>
      <c r="Q199" s="32">
        <f t="shared" si="41"/>
        <v>0.002035494174082242</v>
      </c>
      <c r="R199" s="32">
        <f t="shared" si="41"/>
        <v>0.019404672447022018</v>
      </c>
      <c r="S199" s="32">
        <f t="shared" si="41"/>
        <v>0.05643550488328967</v>
      </c>
      <c r="T199" s="32">
        <f t="shared" si="41"/>
        <v>0.4659753940357037</v>
      </c>
      <c r="U199" s="32">
        <f t="shared" si="41"/>
        <v>0.764751648964873</v>
      </c>
      <c r="V199" s="32">
        <f t="shared" si="41"/>
        <v>0.7505562270034953</v>
      </c>
      <c r="W199" s="32">
        <f t="shared" si="41"/>
        <v>0.8772288672494476</v>
      </c>
      <c r="X199" s="32">
        <f t="shared" si="42"/>
        <v>0.007041668206852457</v>
      </c>
      <c r="Y199" s="32">
        <f t="shared" si="42"/>
        <v>0.02042272798718174</v>
      </c>
      <c r="Z199" s="32">
        <f t="shared" si="42"/>
        <v>0.020360068866454247</v>
      </c>
      <c r="AA199" s="32">
        <f t="shared" si="42"/>
        <v>0.07654719216738441</v>
      </c>
      <c r="AB199" s="32">
        <f t="shared" si="42"/>
        <v>0.18480489549181947</v>
      </c>
      <c r="AC199" s="32">
        <f t="shared" si="42"/>
        <v>0.4477066628425633</v>
      </c>
    </row>
    <row r="200" spans="1:29" ht="15" customHeight="1">
      <c r="A200" s="19" t="s">
        <v>10</v>
      </c>
      <c r="B200" s="32">
        <f t="shared" si="41"/>
        <v>0</v>
      </c>
      <c r="C200" s="32">
        <f t="shared" si="41"/>
        <v>0</v>
      </c>
      <c r="D200" s="32">
        <f t="shared" si="41"/>
        <v>0</v>
      </c>
      <c r="E200" s="32">
        <f t="shared" si="41"/>
        <v>0</v>
      </c>
      <c r="F200" s="32">
        <f t="shared" si="41"/>
        <v>0</v>
      </c>
      <c r="G200" s="32">
        <f t="shared" si="41"/>
        <v>0</v>
      </c>
      <c r="H200" s="32">
        <f t="shared" si="41"/>
        <v>0</v>
      </c>
      <c r="I200" s="32">
        <f t="shared" si="41"/>
        <v>0</v>
      </c>
      <c r="J200" s="32">
        <f t="shared" si="41"/>
        <v>0</v>
      </c>
      <c r="K200" s="32">
        <f t="shared" si="41"/>
        <v>0</v>
      </c>
      <c r="L200" s="32">
        <f t="shared" si="41"/>
        <v>0</v>
      </c>
      <c r="M200" s="32">
        <f t="shared" si="41"/>
        <v>0</v>
      </c>
      <c r="N200" s="32">
        <f t="shared" si="41"/>
        <v>0</v>
      </c>
      <c r="O200" s="32">
        <f aca="true" t="shared" si="43" ref="O200:W200">O33/O$167*100</f>
        <v>0</v>
      </c>
      <c r="P200" s="32">
        <f t="shared" si="43"/>
        <v>0</v>
      </c>
      <c r="Q200" s="32">
        <f t="shared" si="43"/>
        <v>0</v>
      </c>
      <c r="R200" s="32">
        <f t="shared" si="43"/>
        <v>0</v>
      </c>
      <c r="S200" s="32">
        <f t="shared" si="43"/>
        <v>0</v>
      </c>
      <c r="T200" s="32">
        <f t="shared" si="43"/>
        <v>0</v>
      </c>
      <c r="U200" s="32">
        <f t="shared" si="43"/>
        <v>0</v>
      </c>
      <c r="V200" s="32">
        <f t="shared" si="43"/>
        <v>0</v>
      </c>
      <c r="W200" s="32">
        <f t="shared" si="43"/>
        <v>0</v>
      </c>
      <c r="X200" s="32">
        <f t="shared" si="42"/>
        <v>0</v>
      </c>
      <c r="Y200" s="32">
        <f t="shared" si="42"/>
        <v>0</v>
      </c>
      <c r="Z200" s="32">
        <f t="shared" si="42"/>
        <v>0</v>
      </c>
      <c r="AA200" s="32">
        <f t="shared" si="42"/>
        <v>0</v>
      </c>
      <c r="AB200" s="32">
        <f t="shared" si="42"/>
        <v>0</v>
      </c>
      <c r="AC200" s="32">
        <f t="shared" si="42"/>
        <v>0</v>
      </c>
    </row>
    <row r="201" spans="1:29" ht="15" customHeight="1">
      <c r="A201" s="19" t="s">
        <v>24</v>
      </c>
      <c r="B201" s="32">
        <f aca="true" t="shared" si="44" ref="B201:W202">B34/B$167*100</f>
        <v>0</v>
      </c>
      <c r="C201" s="32">
        <f t="shared" si="44"/>
        <v>0</v>
      </c>
      <c r="D201" s="32">
        <f t="shared" si="44"/>
        <v>0</v>
      </c>
      <c r="E201" s="32">
        <f t="shared" si="44"/>
        <v>0</v>
      </c>
      <c r="F201" s="32">
        <f t="shared" si="44"/>
        <v>0</v>
      </c>
      <c r="G201" s="32">
        <f t="shared" si="44"/>
        <v>0</v>
      </c>
      <c r="H201" s="32">
        <f t="shared" si="44"/>
        <v>0</v>
      </c>
      <c r="I201" s="32">
        <f t="shared" si="44"/>
        <v>0</v>
      </c>
      <c r="J201" s="32">
        <f t="shared" si="44"/>
        <v>0</v>
      </c>
      <c r="K201" s="32">
        <f t="shared" si="44"/>
        <v>0</v>
      </c>
      <c r="L201" s="32">
        <f t="shared" si="44"/>
        <v>0</v>
      </c>
      <c r="M201" s="32">
        <f t="shared" si="44"/>
        <v>0</v>
      </c>
      <c r="N201" s="32">
        <f t="shared" si="44"/>
        <v>0</v>
      </c>
      <c r="O201" s="32">
        <f t="shared" si="44"/>
        <v>0</v>
      </c>
      <c r="P201" s="32">
        <f t="shared" si="44"/>
        <v>0</v>
      </c>
      <c r="Q201" s="32">
        <f t="shared" si="44"/>
        <v>0</v>
      </c>
      <c r="R201" s="32">
        <f t="shared" si="44"/>
        <v>0</v>
      </c>
      <c r="S201" s="32">
        <f t="shared" si="44"/>
        <v>0</v>
      </c>
      <c r="T201" s="32">
        <f t="shared" si="44"/>
        <v>0</v>
      </c>
      <c r="U201" s="32">
        <f t="shared" si="44"/>
        <v>0.0004237839678755395</v>
      </c>
      <c r="V201" s="32">
        <f t="shared" si="44"/>
        <v>0</v>
      </c>
      <c r="W201" s="32">
        <f t="shared" si="44"/>
        <v>0.006588053081220483</v>
      </c>
      <c r="X201" s="32">
        <f t="shared" si="42"/>
        <v>0.0025058496953126916</v>
      </c>
      <c r="Y201" s="32">
        <f t="shared" si="42"/>
        <v>0.021088741167063236</v>
      </c>
      <c r="Z201" s="32">
        <f t="shared" si="42"/>
        <v>0.012656283169743083</v>
      </c>
      <c r="AA201" s="32">
        <f t="shared" si="42"/>
        <v>0</v>
      </c>
      <c r="AB201" s="32">
        <f t="shared" si="42"/>
        <v>0.0009389284224254283</v>
      </c>
      <c r="AC201" s="32">
        <f t="shared" si="42"/>
        <v>0.00991502387487932</v>
      </c>
    </row>
    <row r="202" spans="1:29" ht="15" customHeight="1">
      <c r="A202" s="19" t="s">
        <v>20</v>
      </c>
      <c r="B202" s="32">
        <f t="shared" si="44"/>
        <v>0.030679811633394102</v>
      </c>
      <c r="C202" s="32">
        <f t="shared" si="44"/>
        <v>0.017641107592672397</v>
      </c>
      <c r="D202" s="32">
        <f t="shared" si="44"/>
        <v>0.10067233596388991</v>
      </c>
      <c r="E202" s="32">
        <f t="shared" si="44"/>
        <v>0.001175617798362265</v>
      </c>
      <c r="F202" s="32">
        <f t="shared" si="44"/>
        <v>0</v>
      </c>
      <c r="G202" s="32">
        <f t="shared" si="44"/>
        <v>0</v>
      </c>
      <c r="H202" s="32">
        <f t="shared" si="44"/>
        <v>0</v>
      </c>
      <c r="I202" s="32">
        <f t="shared" si="44"/>
        <v>0</v>
      </c>
      <c r="J202" s="32">
        <f t="shared" si="44"/>
        <v>0</v>
      </c>
      <c r="K202" s="32">
        <f t="shared" si="44"/>
        <v>0</v>
      </c>
      <c r="L202" s="32">
        <f t="shared" si="44"/>
        <v>0</v>
      </c>
      <c r="M202" s="32">
        <f t="shared" si="44"/>
        <v>0</v>
      </c>
      <c r="N202" s="32">
        <f t="shared" si="44"/>
        <v>0</v>
      </c>
      <c r="O202" s="32">
        <f t="shared" si="44"/>
        <v>0</v>
      </c>
      <c r="P202" s="32">
        <f t="shared" si="44"/>
        <v>0</v>
      </c>
      <c r="Q202" s="32">
        <f t="shared" si="44"/>
        <v>0</v>
      </c>
      <c r="R202" s="32">
        <f t="shared" si="44"/>
        <v>0</v>
      </c>
      <c r="S202" s="32">
        <f t="shared" si="44"/>
        <v>0</v>
      </c>
      <c r="T202" s="32">
        <f t="shared" si="44"/>
        <v>0</v>
      </c>
      <c r="U202" s="32">
        <f t="shared" si="44"/>
        <v>0</v>
      </c>
      <c r="V202" s="32">
        <f t="shared" si="44"/>
        <v>0</v>
      </c>
      <c r="W202" s="32">
        <f t="shared" si="44"/>
        <v>0</v>
      </c>
      <c r="X202" s="32">
        <f t="shared" si="42"/>
        <v>0</v>
      </c>
      <c r="Y202" s="32">
        <f t="shared" si="42"/>
        <v>0</v>
      </c>
      <c r="Z202" s="32">
        <f t="shared" si="42"/>
        <v>0</v>
      </c>
      <c r="AA202" s="32">
        <f t="shared" si="42"/>
        <v>0.049484511347901314</v>
      </c>
      <c r="AB202" s="32">
        <f t="shared" si="42"/>
        <v>0</v>
      </c>
      <c r="AC202" s="32">
        <f t="shared" si="42"/>
        <v>0</v>
      </c>
    </row>
    <row r="203" spans="1:29" ht="15" customHeight="1">
      <c r="A203" s="35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</row>
    <row r="204" spans="1:27" ht="15" customHeight="1">
      <c r="A204" s="30" t="s">
        <v>34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9" ht="15" customHeight="1">
      <c r="A205" s="30" t="s">
        <v>40</v>
      </c>
      <c r="AC205" s="1" t="s">
        <v>36</v>
      </c>
    </row>
    <row r="206" spans="20:29" ht="15" customHeight="1">
      <c r="T206" s="2"/>
      <c r="U206" s="2"/>
      <c r="V206" s="35"/>
      <c r="W206" s="35"/>
      <c r="X206" s="35"/>
      <c r="Y206" s="35"/>
      <c r="Z206" s="35"/>
      <c r="AA206" s="35"/>
      <c r="AB206" s="35"/>
      <c r="AC206" s="35"/>
    </row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</sheetData>
  <mergeCells count="10">
    <mergeCell ref="A2:AC2"/>
    <mergeCell ref="A3:AC3"/>
    <mergeCell ref="A45:AC45"/>
    <mergeCell ref="A46:AC46"/>
    <mergeCell ref="A169:AC169"/>
    <mergeCell ref="A170:AC170"/>
    <mergeCell ref="A86:AC86"/>
    <mergeCell ref="A87:AC87"/>
    <mergeCell ref="A128:AC128"/>
    <mergeCell ref="A129:AC129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2009-08-27T19:30:57Z</dcterms:created>
  <dcterms:modified xsi:type="dcterms:W3CDTF">2009-09-01T16:56:43Z</dcterms:modified>
  <cp:category/>
  <cp:version/>
  <cp:contentType/>
  <cp:contentStatus/>
</cp:coreProperties>
</file>