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12120" windowHeight="8835" activeTab="0"/>
  </bookViews>
  <sheets>
    <sheet name="Contenido" sheetId="1" r:id="rId1"/>
    <sheet name="I" sheetId="2" r:id="rId2"/>
    <sheet name="(C1)  Proy vs Modifcado (3)" sheetId="3" r:id="rId3"/>
    <sheet name="(C2) cambio ramo" sheetId="4" r:id="rId4"/>
    <sheet name="(C3)  PresptoModifcado (2)" sheetId="5" r:id="rId5"/>
    <sheet name="II" sheetId="6" r:id="rId6"/>
    <sheet name="(C4)Concentrado" sheetId="7" r:id="rId7"/>
    <sheet name="Secretaría" sheetId="8" r:id="rId8"/>
    <sheet name="Subsecretarías" sheetId="9" r:id="rId9"/>
    <sheet name="ComunicSocial" sheetId="10" r:id="rId10"/>
    <sheet name="Juridico" sheetId="11" r:id="rId11"/>
    <sheet name="Contraloría" sheetId="12" r:id="rId12"/>
    <sheet name="Oficialía Mayor" sheetId="13" r:id="rId13"/>
    <sheet name="Programación y Prespto." sheetId="14" r:id="rId14"/>
    <sheet name="Administracion" sheetId="15" r:id="rId15"/>
    <sheet name="RecMateriales" sheetId="16" r:id="rId16"/>
    <sheet name="Informatica" sheetId="17" r:id="rId17"/>
  </sheets>
  <definedNames>
    <definedName name="_xlnm.Print_Area" localSheetId="2">'(C1)  Proy vs Modifcado (3)'!$A$1:$O$56</definedName>
    <definedName name="_xlnm.Print_Area" localSheetId="4">'(C3)  PresptoModifcado (2)'!$A$1:$I$1414</definedName>
    <definedName name="_xlnm.Print_Area" localSheetId="6">'(C4)Concentrado'!$A$2:$J$35</definedName>
    <definedName name="_xlnm.Print_Area" localSheetId="9">'ComunicSocial'!$A$1:$J$49</definedName>
    <definedName name="_xlnm.Print_Area" localSheetId="11">'Contraloría'!$A$2:$I$80</definedName>
    <definedName name="_xlnm.Print_Area" localSheetId="8">'Subsecretarías'!$A$1:$I$104</definedName>
    <definedName name="_xlnm.Print_Titles" localSheetId="2">'(C1)  Proy vs Modifcado (3)'!$2:$7</definedName>
    <definedName name="_xlnm.Print_Titles" localSheetId="11">'Contraloría'!$2:$8</definedName>
    <definedName name="Z_DAA10725_F8C5_11D6_A6FB_0001022C87C3_.wvu.PrintArea" localSheetId="2" hidden="1">'(C1)  Proy vs Modifcado (3)'!$A$2:$N$56</definedName>
    <definedName name="Z_DAA10725_F8C5_11D6_A6FB_0001022C87C3_.wvu.PrintArea" localSheetId="4" hidden="1">'(C3)  PresptoModifcado (2)'!$A$3:$G$1413</definedName>
    <definedName name="Z_DAA10725_F8C5_11D6_A6FB_0001022C87C3_.wvu.PrintArea" localSheetId="6" hidden="1">'(C4)Concentrado'!$A$2:$H$28</definedName>
    <definedName name="Z_DAA10725_F8C5_11D6_A6FB_0001022C87C3_.wvu.PrintArea" localSheetId="11" hidden="1">'Contraloría'!$A$2:$H$77</definedName>
    <definedName name="Z_DAA10725_F8C5_11D6_A6FB_0001022C87C3_.wvu.PrintTitles" localSheetId="2" hidden="1">'(C1)  Proy vs Modifcado (3)'!$2:$7</definedName>
    <definedName name="Z_DAA10725_F8C5_11D6_A6FB_0001022C87C3_.wvu.PrintTitles" localSheetId="4" hidden="1">'(C3)  PresptoModifcado (2)'!$3:$8</definedName>
    <definedName name="Z_DAA10725_F8C5_11D6_A6FB_0001022C87C3_.wvu.PrintTitles" localSheetId="6" hidden="1">'(C4)Concentrado'!$2:$8</definedName>
    <definedName name="Z_DAA10725_F8C5_11D6_A6FB_0001022C87C3_.wvu.PrintTitles" localSheetId="11" hidden="1">'Contraloría'!$2:$8</definedName>
    <definedName name="Z_E9F68032_F8CB_11D6_BA6C_0001022C8929_.wvu.PrintArea" localSheetId="2" hidden="1">'(C1)  Proy vs Modifcado (3)'!$A$2:$N$56</definedName>
    <definedName name="Z_E9F68032_F8CB_11D6_BA6C_0001022C8929_.wvu.PrintArea" localSheetId="4" hidden="1">'(C3)  PresptoModifcado (2)'!$A$3:$G$1413</definedName>
    <definedName name="Z_E9F68032_F8CB_11D6_BA6C_0001022C8929_.wvu.PrintArea" localSheetId="6" hidden="1">'(C4)Concentrado'!$A$2:$H$28</definedName>
    <definedName name="Z_E9F68032_F8CB_11D6_BA6C_0001022C8929_.wvu.PrintArea" localSheetId="11" hidden="1">'Contraloría'!$A$2:$H$77</definedName>
    <definedName name="Z_E9F68032_F8CB_11D6_BA6C_0001022C8929_.wvu.PrintTitles" localSheetId="2" hidden="1">'(C1)  Proy vs Modifcado (3)'!$2:$7</definedName>
    <definedName name="Z_E9F68032_F8CB_11D6_BA6C_0001022C8929_.wvu.PrintTitles" localSheetId="4" hidden="1">'(C3)  PresptoModifcado (2)'!$3:$8</definedName>
    <definedName name="Z_E9F68032_F8CB_11D6_BA6C_0001022C8929_.wvu.PrintTitles" localSheetId="6" hidden="1">'(C4)Concentrado'!$2:$8</definedName>
    <definedName name="Z_E9F68032_F8CB_11D6_BA6C_0001022C8929_.wvu.PrintTitles" localSheetId="11" hidden="1">'Contraloría'!$2:$8</definedName>
    <definedName name="Z_E9F68035_F8CB_11D6_BA6C_0001022C8929_.wvu.PrintArea" localSheetId="2" hidden="1">'(C1)  Proy vs Modifcado (3)'!$A$2:$N$56</definedName>
    <definedName name="Z_E9F68035_F8CB_11D6_BA6C_0001022C8929_.wvu.PrintArea" localSheetId="4" hidden="1">'(C3)  PresptoModifcado (2)'!$A$3:$G$1413</definedName>
    <definedName name="Z_E9F68035_F8CB_11D6_BA6C_0001022C8929_.wvu.PrintArea" localSheetId="6" hidden="1">'(C4)Concentrado'!$A$2:$H$28</definedName>
    <definedName name="Z_E9F68035_F8CB_11D6_BA6C_0001022C8929_.wvu.PrintArea" localSheetId="11" hidden="1">'Contraloría'!$A$2:$H$77</definedName>
    <definedName name="Z_E9F68035_F8CB_11D6_BA6C_0001022C8929_.wvu.PrintTitles" localSheetId="2" hidden="1">'(C1)  Proy vs Modifcado (3)'!$2:$7</definedName>
    <definedName name="Z_E9F68035_F8CB_11D6_BA6C_0001022C8929_.wvu.PrintTitles" localSheetId="4" hidden="1">'(C3)  PresptoModifcado (2)'!$3:$8</definedName>
    <definedName name="Z_E9F68035_F8CB_11D6_BA6C_0001022C8929_.wvu.PrintTitles" localSheetId="6" hidden="1">'(C4)Concentrado'!$2:$8</definedName>
    <definedName name="Z_E9F68035_F8CB_11D6_BA6C_0001022C8929_.wvu.PrintTitles" localSheetId="11" hidden="1">'Contraloría'!$2:$8</definedName>
  </definedNames>
  <calcPr fullCalcOnLoad="1"/>
</workbook>
</file>

<file path=xl/sharedStrings.xml><?xml version="1.0" encoding="utf-8"?>
<sst xmlns="http://schemas.openxmlformats.org/spreadsheetml/2006/main" count="3626" uniqueCount="1618">
  <si>
    <t>DELEGACIÓN EN EL DISTRITO FEDERAL</t>
  </si>
  <si>
    <t>DELEGACIÓN EN DURANGO</t>
  </si>
  <si>
    <t>DELEGACIÓN EN GUANAJUATO</t>
  </si>
  <si>
    <t>DELEGACIÓN EN GUERRERO</t>
  </si>
  <si>
    <t>133</t>
  </si>
  <si>
    <t>DELEGACIÓN EN HIDALGO</t>
  </si>
  <si>
    <t>134</t>
  </si>
  <si>
    <t>DELEGACIÓN EN JALISCO</t>
  </si>
  <si>
    <t>DELEGACIÓN EN EL ESTADO DE MÉXICO</t>
  </si>
  <si>
    <t>DELEGACIÓN EN MICHOACÁN</t>
  </si>
  <si>
    <t>137</t>
  </si>
  <si>
    <t>DELEGACIÓN EN MORELOS</t>
  </si>
  <si>
    <t>DELEGACIÓN EN NAYARIT</t>
  </si>
  <si>
    <t>139</t>
  </si>
  <si>
    <t>DELEGACIÓN EN NUEVO LEÓN</t>
  </si>
  <si>
    <t>DELEGACIÓN EN OAXACA</t>
  </si>
  <si>
    <t>141</t>
  </si>
  <si>
    <t>DELEGACIÓN EN PUEBLA</t>
  </si>
  <si>
    <t>142</t>
  </si>
  <si>
    <t>DELEGACIÓN EN QUERÉTARO</t>
  </si>
  <si>
    <t>143</t>
  </si>
  <si>
    <t>DELEGACIÓN EN QUINTANA ROO</t>
  </si>
  <si>
    <t>144</t>
  </si>
  <si>
    <t>DELEGACIÓN EN SAN LUIS POTOSÍ</t>
  </si>
  <si>
    <t>145</t>
  </si>
  <si>
    <t>DELEGACIÓN EN SINALOA</t>
  </si>
  <si>
    <t>146</t>
  </si>
  <si>
    <t>DELEGACIÓN EN SONORA</t>
  </si>
  <si>
    <t>147</t>
  </si>
  <si>
    <t>DELEGACIÓN EN TABASCO</t>
  </si>
  <si>
    <t>148</t>
  </si>
  <si>
    <t>DELEGACIÓN EN TAMAULIPAS</t>
  </si>
  <si>
    <t>149</t>
  </si>
  <si>
    <t>DELEGACIÓN EN TLAXCALA</t>
  </si>
  <si>
    <t>150</t>
  </si>
  <si>
    <t>DELEGACIÓN EN VERACRUZ</t>
  </si>
  <si>
    <t>151</t>
  </si>
  <si>
    <t>DELEGACIÓN EN YUCATÁN</t>
  </si>
  <si>
    <t>152</t>
  </si>
  <si>
    <t>DELEGACIÓN EN ZACATECAS</t>
  </si>
  <si>
    <t>153</t>
  </si>
  <si>
    <t>DELEGACIÓN EN LA REGIÓN LAGUNERA</t>
  </si>
  <si>
    <t>SUBSECRETARÍA DE FOMENTO A LOS AGRONEGOCIOS</t>
  </si>
  <si>
    <t>DIRECCIÓN GENERAL DE ESTUDIOS AGROPECUARIOS Y PESQUEROS</t>
  </si>
  <si>
    <t>DIRECCIÓN GENERAL DE ADMINISTRACIÓN DE RIESGOS Y PROYECTOS DE INVERSIÓN</t>
  </si>
  <si>
    <t>DIRECCIÓN GENERAL DE APOYO AL FINANCIAMIENTO RURAL</t>
  </si>
  <si>
    <t>SUBSECRETARÍA DE AGRICULTURA</t>
  </si>
  <si>
    <t>DIRECCIÓN GENERAL DE FOMENTO A LA AGRICULTURA</t>
  </si>
  <si>
    <t>DIRECCIÓN GENERAL DE VINCULACIÓN Y DESARROLLO TECNOLÓGICO</t>
  </si>
  <si>
    <t>SUBSECRETARÍA DE DESARROLLO RURAL</t>
  </si>
  <si>
    <t>DIRECCIÓN GENERAL DE APOYOS PARA EL DESARROLLO RURAL</t>
  </si>
  <si>
    <t>DIRECCIÓN GENERAL DE PROGRAMAS REGIONALES Y ORGANIZACIÓN RURAL</t>
  </si>
  <si>
    <t>DIRECCIÓN GENERAL DE ESTUDIOS PARA EL DESARROLLO RURAL</t>
  </si>
  <si>
    <t>DIRECCIÓN GENERAL DE SERVICIOS PROFESIONALES PARA EL DESARROLLO RURAL</t>
  </si>
  <si>
    <t>DIRECCIÓN GENERAL DE EFICIENCIA FINANCIERA Y RENDICIÓN DE CUENTAS</t>
  </si>
  <si>
    <t>DIRECCIÓN GENERAL DE DESARROLLO HUMANO Y PROFESIONALIZACIÓN</t>
  </si>
  <si>
    <t>DIRECCIÓN GENERAL DE PROVEEDURÍA Y RACIONALIZACIÓN DE BIENES Y SERVICIOS</t>
  </si>
  <si>
    <t>DIRECCIÓN GENERAL DE PROMOCIÓN DE LA EFICIENCIA Y CALIDAD DE LOS SERVICIOS</t>
  </si>
  <si>
    <t>A1I</t>
  </si>
  <si>
    <t>UNIVERSIDAD AUTÓNOMA DE CHAPINGO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</si>
  <si>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</si>
  <si>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</si>
  <si>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</si>
  <si>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UNIVERSIDAD AUTÓNOMA AGRARIA "ANTONIO NARRO"</t>
  </si>
  <si>
    <t>DIRECCIÓN GENERAL DE PROTECCIÓN CIVIL</t>
  </si>
  <si>
    <r>
      <t xml:space="preserve">Fuente: Elaborado por el Centro de Estudios de las Finanzas Públicas de la H. Cámara de Diputados, con base en el </t>
    </r>
    <r>
      <rPr>
        <i/>
        <sz val="9"/>
        <rFont val="Arial"/>
        <family val="2"/>
      </rPr>
      <t>Decreto del Presupuesto de Egresos de la Federación 2002</t>
    </r>
    <r>
      <rPr>
        <sz val="9"/>
        <rFont val="Arial"/>
        <family val="2"/>
      </rPr>
      <t xml:space="preserve"> y el </t>
    </r>
    <r>
      <rPr>
        <i/>
        <sz val="9"/>
        <rFont val="Arial"/>
        <family val="2"/>
      </rPr>
      <t>Proyecto de Presupuesto de Egresos de la Federación para el Ejercicio Fiscal 2003.</t>
    </r>
  </si>
  <si>
    <t>APOYOS Y SERVICIOS A LA COMERCIALIZACIÓN AGROPECUARIA</t>
  </si>
  <si>
    <t>SERVICIO DE INFORMACIÓN Y ESTADÍSTICA AGROALIMENTARIA Y PESQUERA</t>
  </si>
  <si>
    <t>INSTITUTO NACIONAL DE LA PESCA</t>
  </si>
  <si>
    <t>COMISIÓN NACIONAL DE ACUACULTURA Y PESCA</t>
  </si>
  <si>
    <t>I6L</t>
  </si>
  <si>
    <t>FIDEICOMISO DE RIESGO COMPARTIDO</t>
  </si>
  <si>
    <t>I6U</t>
  </si>
  <si>
    <t>FONDO DE EMPRESAS EXPROPIADAS DEL SECTOR AZUCARERO</t>
  </si>
  <si>
    <t>I9H</t>
  </si>
  <si>
    <t>IZC</t>
  </si>
  <si>
    <t>COLEGIO DE POSTGRADUADOS</t>
  </si>
  <si>
    <t>JAG</t>
  </si>
  <si>
    <t>INSTITUTO NACIONAL DE INVESTIGACIONES FORESTALES, AGRÍCOLAS Y PECUARIAS</t>
  </si>
  <si>
    <t>09  COMUNICACIONES Y TRANSPORTES</t>
  </si>
  <si>
    <t>UNIDAD DE APOYO AL CAMBIO ESTRUCTURAL</t>
  </si>
  <si>
    <t>COORDINACION GENERAL DEL SISTEMA NACIONAL e-MEXICO</t>
  </si>
  <si>
    <t>SUBSECRETARÍA DE INFRAESTRUCTURA</t>
  </si>
  <si>
    <t>205</t>
  </si>
  <si>
    <t>UNIDAD DE INFRAESTRUCTURA CARRETERA PARA EL DESARROLLO REGIONAL</t>
  </si>
  <si>
    <t>DIRECCIÓN GENERAL DE CARRETERAS FEDERALES</t>
  </si>
  <si>
    <t>DIRECCIÓN GENERAL DE CONSERVACIÓN DE CARRETERAS</t>
  </si>
  <si>
    <t>DIRECCIÓN GENERAL DE SERVICIOS TÉCNICOS</t>
  </si>
  <si>
    <t>UNIDAD DE AUTOPISTAS DE CUOTA</t>
  </si>
  <si>
    <t>SUBSECRETARÍA DE TRANSPORTE</t>
  </si>
  <si>
    <t>DIRECCIÓN GENERAL DE AERONÁUTICA CIVIL</t>
  </si>
  <si>
    <t>DIRECCIÓN GENERAL DE TARIFAS, TRANSPORTE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</si>
  <si>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</si>
  <si>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</si>
  <si>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</si>
  <si>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SISTEMAS DE RADIO Y TELEVISIÓN</t>
  </si>
  <si>
    <t>DIRECCIÓN GENERAL DE POLÍTICA DE TELECOMUNICACIONES</t>
  </si>
  <si>
    <t>UNIDAD DE LA RED FEDERAL</t>
  </si>
  <si>
    <t>UNIDAD DE PROGRAMAS DE COBERTURA SOCIAL DE COMUNICACIONES</t>
  </si>
  <si>
    <t>COORDINACIÓN GENERAL DE PUERTOS Y MARINA MERCANTE</t>
  </si>
  <si>
    <t>DIRECCIÓN GENERAL DE PUERTOS</t>
  </si>
  <si>
    <t>DIRECCIÓN GENERAL DE MARINA MERCANTE</t>
  </si>
  <si>
    <t>DIRECCIÓN GENERAL DE CAPITANÍAS</t>
  </si>
  <si>
    <t>COORDINACIÓN GENERAL DE PLANEACIÓN Y CENTROS, S. C. T.</t>
  </si>
  <si>
    <t>DIRECCIÓN GENERAL DE PLANEACIÓN</t>
  </si>
  <si>
    <t>DIRECCIÓN GENERAL DE EVALUACIÓN</t>
  </si>
  <si>
    <t>621</t>
  </si>
  <si>
    <t>CENTRO SCT AGUASCALIENTES</t>
  </si>
  <si>
    <t>622</t>
  </si>
  <si>
    <t>CENTRO SCT BAJA CALIFORNIA</t>
  </si>
  <si>
    <t>623</t>
  </si>
  <si>
    <t>CENTRO SCT BAJA CALIFORNIA SUR</t>
  </si>
  <si>
    <t>624</t>
  </si>
  <si>
    <t>CENTRO SCT CAMPECHE</t>
  </si>
  <si>
    <t>625</t>
  </si>
  <si>
    <t>CENTRO SCT COAHUILA</t>
  </si>
  <si>
    <t>626</t>
  </si>
  <si>
    <t>CENTRO SCT COLIMA</t>
  </si>
  <si>
    <t>627</t>
  </si>
  <si>
    <t>CENTRO SCT CHIAPAS</t>
  </si>
  <si>
    <t>628</t>
  </si>
  <si>
    <t>CENTRO SCT CHIHUAHUA</t>
  </si>
  <si>
    <t>630</t>
  </si>
  <si>
    <t>CENTRO SCT DURANGO</t>
  </si>
  <si>
    <t>631</t>
  </si>
  <si>
    <t>CENTRO SCT GUANAJUATO</t>
  </si>
  <si>
    <t>632</t>
  </si>
  <si>
    <t>CENTRO SCT GUERRERO</t>
  </si>
  <si>
    <t>633</t>
  </si>
  <si>
    <t>CENTRO SCT HIDALGO</t>
  </si>
  <si>
    <t>634</t>
  </si>
  <si>
    <t>CENTRO SCT JALISCO</t>
  </si>
  <si>
    <t>635</t>
  </si>
  <si>
    <t>CENTRO SCT MÉXICO</t>
  </si>
  <si>
    <t>636</t>
  </si>
  <si>
    <t>CENTRO SCT MICHOACÁN</t>
  </si>
  <si>
    <t>637</t>
  </si>
  <si>
    <t>CENTRO SCT MORELOS</t>
  </si>
  <si>
    <t>638</t>
  </si>
  <si>
    <t>CENTRO SCT NAYARIT</t>
  </si>
  <si>
    <t>639</t>
  </si>
  <si>
    <t>CENTRO SCT NUEVO LEÓN</t>
  </si>
  <si>
    <t>640</t>
  </si>
  <si>
    <t>CENTRO SCT OAXACA</t>
  </si>
  <si>
    <t>641</t>
  </si>
  <si>
    <t>CENTRO SCT PUEBLA</t>
  </si>
  <si>
    <t>642</t>
  </si>
  <si>
    <t>CENTRO SCT QUERÉTARO</t>
  </si>
  <si>
    <t>643</t>
  </si>
  <si>
    <t>CENTRO SCT QUINTANA ROO</t>
  </si>
  <si>
    <t>644</t>
  </si>
  <si>
    <t>CENTRO SCT SAN LUIS POTOSÍ</t>
  </si>
  <si>
    <t>645</t>
  </si>
  <si>
    <t>CENTRO SCT SINALOA</t>
  </si>
  <si>
    <t>646</t>
  </si>
  <si>
    <t>CENTRO SCT SONORA</t>
  </si>
  <si>
    <t>647</t>
  </si>
  <si>
    <t>CENTRO SCT TABASCO</t>
  </si>
  <si>
    <t>648</t>
  </si>
  <si>
    <t>CENTRO SCT TAMAULIPAS</t>
  </si>
  <si>
    <t>649</t>
  </si>
  <si>
    <t>CENTRO SCT TLAXCALA</t>
  </si>
  <si>
    <t>650</t>
  </si>
  <si>
    <t>CENTRO SCT VERACRUZ</t>
  </si>
  <si>
    <t>651</t>
  </si>
  <si>
    <t>CENTRO SCT YUCATÁN</t>
  </si>
  <si>
    <t>652</t>
  </si>
  <si>
    <t>CENTRO SCT ZACATECAS</t>
  </si>
  <si>
    <t>DIRECCIÓN GENERAL DE RECURSOS MATERIALES</t>
  </si>
  <si>
    <t>UNIDAD DE INFORMÁTICA</t>
  </si>
  <si>
    <t>INSTITUTO MEXICANO DEL TRANSPORTE</t>
  </si>
  <si>
    <t>SERVICIOS A LA NAVEGACIÓN EN EL ESPACIO AÉREO MEXICANO</t>
  </si>
  <si>
    <t>COMISIÓN FEDERAL DE TELECOMUNICACIONES</t>
  </si>
  <si>
    <t>J3C</t>
  </si>
  <si>
    <t>ADMINISTRACIÓN PORTUARIA INTEGRAL DE PUERTO MADERO, S. A. DE C. V.</t>
  </si>
  <si>
    <t>J3L</t>
  </si>
  <si>
    <t>FERROCARRIL DEL ISTMO DE TEHUANTEPEC, S. A. DE C. V.</t>
  </si>
  <si>
    <t>J4V</t>
  </si>
  <si>
    <t>FIDEICOMISO DE FORMACIÓN Y CAPACITACIÓN PARA EL PERSONAL DE LA MARINA MERCANTE NACIONAL</t>
  </si>
  <si>
    <t>J9E</t>
  </si>
  <si>
    <t>SERVICIO POSTAL MEXICANO</t>
  </si>
  <si>
    <t>KCZ</t>
  </si>
  <si>
    <t>TELECOMUNICACIONES DE MÉXICO</t>
  </si>
  <si>
    <t>10  SECRETARÍA DE ECONOMÍA</t>
  </si>
  <si>
    <t>COORDINACIÓN GENERAL DEL PROGRAMA NACIONAL DE FINANCIAMIENTO AL MICROEMPRESARIO</t>
  </si>
  <si>
    <t>104</t>
  </si>
  <si>
    <t>SECRETARÍADO TÉCNICO DE PLANEACIÓN, COMUNICACIÓN Y ENLACE</t>
  </si>
  <si>
    <t>COORDINACIÓN GENERAL DE DELEGACIONES FEDERALES</t>
  </si>
  <si>
    <t xml:space="preserve">DELEGACIÓN EN AGUASCALIENTES </t>
  </si>
  <si>
    <t xml:space="preserve">DELEGACIÓN EN BAJA CALIFORNIA </t>
  </si>
  <si>
    <t>DELEGACIÓN EN  CAMPECHE</t>
  </si>
  <si>
    <t xml:space="preserve">DELEGACIÓN EN COAHUILA </t>
  </si>
  <si>
    <t xml:space="preserve">DELEGACIÓN EN COLIMA </t>
  </si>
  <si>
    <t xml:space="preserve">DELEGACIÓN EN CHIAPAS </t>
  </si>
  <si>
    <t xml:space="preserve">DELEGACIÓN EN CHIHUAHUA </t>
  </si>
  <si>
    <t xml:space="preserve">DELEGACIÓN EN DISTRITO FEDERAL </t>
  </si>
  <si>
    <t xml:space="preserve">DELEGACIÓN EN GUANAJUATO </t>
  </si>
  <si>
    <t xml:space="preserve">DELEGACIÓN EN GUERRERO </t>
  </si>
  <si>
    <t xml:space="preserve">DELEGACIÓN EN HIDALGO </t>
  </si>
  <si>
    <t>DELEGACIÓN EN MÉXICO</t>
  </si>
  <si>
    <t xml:space="preserve">DELEGACIÓN EN MICHOACÁN </t>
  </si>
  <si>
    <t xml:space="preserve">DELEGACIÓN EN NAYARIT </t>
  </si>
  <si>
    <t>DELEGACIÓN EN  NUEVO LEÓN</t>
  </si>
  <si>
    <t xml:space="preserve">DELEGACIÓN EN OAXACA </t>
  </si>
  <si>
    <t xml:space="preserve">DELEGACIÓN EN PUEBLA </t>
  </si>
  <si>
    <t xml:space="preserve">DELEGACIÓN EN QUERÉTARO </t>
  </si>
  <si>
    <t xml:space="preserve">DELEGACIÓN EN QUINTANA ROO </t>
  </si>
  <si>
    <t xml:space="preserve">DELEGACIÓN EN SAN LUIS POTOSÍ </t>
  </si>
  <si>
    <t xml:space="preserve">DELEGACIÓN EN SINALOA </t>
  </si>
  <si>
    <t xml:space="preserve">DELEGACIÓN EN TAMAULIPAS </t>
  </si>
  <si>
    <t xml:space="preserve">DELEGACIÓN EN TLAXCALA </t>
  </si>
  <si>
    <t xml:space="preserve">DELEGACIÓN EN YUCATÁN </t>
  </si>
  <si>
    <t>SUBDELEGACIÓN EN TIJUANA</t>
  </si>
  <si>
    <t>SUBDELEGACIÓN EN PIEDRAS NEGRAS</t>
  </si>
  <si>
    <t>SUBDELEGACIÓN EN TORREÓN</t>
  </si>
  <si>
    <t>SUBDELEGACIÓN EN TAPACHULA</t>
  </si>
  <si>
    <t>SUBDELEGACIÓN EN CIUDAD JUAREZ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</si>
  <si>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</si>
  <si>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</si>
  <si>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</si>
  <si>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</si>
  <si>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</si>
  <si>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</si>
  <si>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RIO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</si>
  <si>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</si>
  <si>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</si>
  <si>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</si>
  <si>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</si>
  <si>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</si>
  <si>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</si>
  <si>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PUERTO VERACRUZ</t>
  </si>
  <si>
    <t>SUBSECRETARÍA PARA LA PEQUEÑA Y MEDIANA EMPRESA</t>
  </si>
  <si>
    <t>DIRECCIÓN GENERAL DE PROMOCIÓN "A"</t>
  </si>
  <si>
    <t>DIRECCIÓN GENERAL DE PROMOCIÓN "B"</t>
  </si>
  <si>
    <t>DIRECCIÓN GENERAL DE PROMOCIÓN "C"</t>
  </si>
  <si>
    <t>DIRECCIÓN GENERAL DE PROMOCIÓN "D"</t>
  </si>
  <si>
    <t>SUBSECRETARÍA DE NORMATIVIDAD Y SERVICIOS A LA INDUSTRIA Y AL COMERCIO EXTERIOR</t>
  </si>
  <si>
    <t>UNIDAD DE PRÁCTICAS COMERCIALES INTERNACIONALES</t>
  </si>
  <si>
    <t>DIRECCIÓN GENERAL DE NORMAS</t>
  </si>
  <si>
    <t>314</t>
  </si>
  <si>
    <t>DIRECCIÓN GENERAL DEL REGISTRO NACIONAL DE VEHÍCULOS</t>
  </si>
  <si>
    <t>315</t>
  </si>
  <si>
    <t>b/</t>
  </si>
  <si>
    <t>PROVISIONES SALARIALES Y ECONÓMICAS</t>
  </si>
  <si>
    <t>APORTACIONES FEDERALES PARA ENTIDADES FEDERATIVAS Y MUNICIPIOS</t>
  </si>
  <si>
    <t>GASTO PROGRAMABLE DEL GOBIERNO FEDERAL</t>
  </si>
  <si>
    <t>TRANSFERENCIAS A ENTIDADES DE CONTROL PRESUPUESTARIO DIRECTO + CUOTAS AL ISSSTE</t>
  </si>
  <si>
    <t>GASTO PROGRAMABLE DE ORGANISMOS Y EMPRESAS DE CONTROL PRESUPUESTARIO DIRECTO</t>
  </si>
  <si>
    <t>GASTO PROGRAMABLE DEL GOBIERNO FEDERAL SIN TRANSFERENCIAS</t>
  </si>
  <si>
    <t>DIRECCIÓN GENERAL DE INVERSIÓN EXTRANJERA</t>
  </si>
  <si>
    <t>316</t>
  </si>
  <si>
    <t>DIRECCIÓN GENERAL DE NORMATIVIDAD MERCANTIL</t>
  </si>
  <si>
    <t>SUBSECRETARÍA DE COMERCIO INTERIOR</t>
  </si>
  <si>
    <t>DIRECCIÓN GENERAL DE FOMENTO AL COMERCIO INTERIOR</t>
  </si>
  <si>
    <t>DIRECCIÓN GENERAL DE POLÍTICA DE COMERCIO INTERIOR Y ABASTO</t>
  </si>
  <si>
    <t>DIRECCIÓN GENERAL DE SERVICIOS AL COMERCIO EXTERIOR</t>
  </si>
  <si>
    <t>DIRECCIÓN GENERAL DE INDUSTRIAS</t>
  </si>
  <si>
    <t>SUBSECRETARÍA DE NEGOCIACIONES COMERCIALES INTERNACIONALES</t>
  </si>
  <si>
    <t>DIRECCIÓN GENERAL DE ASUNTOS COMERCIALES MULTILATERALES</t>
  </si>
  <si>
    <t>DIRECCIÓN GENERAL DE CONSULTARÍA JURÍDICA DE NEGOCIACIONES</t>
  </si>
  <si>
    <t>COORDINACIÓN GENERAL DE NEGOCIACIONES CON EUROPA Y SECTOR SERVICIOS</t>
  </si>
  <si>
    <t>UNIDAD DE NEGOCIACIONES CON AMÉRICA, ACCESO AL MERCADO Y COMPRAS DEL SECTOR PÚBLICO</t>
  </si>
  <si>
    <t>COORDINACIÓN GENERAL DE MINERÍA</t>
  </si>
  <si>
    <t>DIRECCIÓN GENERAL DE MINAS</t>
  </si>
  <si>
    <t>DIRECCIÓN GENERAL DE PROMOCIÓN MINERA</t>
  </si>
  <si>
    <t>COMISIÓN FEDERAL DE COMPETENCIA</t>
  </si>
  <si>
    <t>COMISIÓN FEDERAL DE MEJORA REGULATORIA</t>
  </si>
  <si>
    <t>COORDINACIÓN GENERAL DEL PROGRAMA NACIONAL DE APOYO PARA LAS EMPRESAS DE SOLIDARIDAD</t>
  </si>
  <si>
    <t>K2H</t>
  </si>
  <si>
    <t>CENTRO NACIONAL DE METROLOGÍA</t>
  </si>
  <si>
    <t>K2M</t>
  </si>
  <si>
    <t>CONSEJO DE RECURSOS MINERALES</t>
  </si>
  <si>
    <t>LAT</t>
  </si>
  <si>
    <t>PROCURADURÍA FEDERAL DEL CONSUMIDOR</t>
  </si>
  <si>
    <t>11  SECRETARÍA DE EDUCACIÓN PÚBLICA</t>
  </si>
  <si>
    <t>UNIDAD DE COMUNICACIÓN SOCIAL</t>
  </si>
  <si>
    <t>DIRECCIÓN GENERAL DE RELACIONES INTERNACIONALES</t>
  </si>
  <si>
    <t>COORDINACIÓN GENERAL DE REPRESENTACIONES DE LA SEP EN LAS ENTIDADES FEDERATIVAS</t>
  </si>
  <si>
    <t>COORDINACIÓN GENERAL DE EDUCACIÓN INTERCULTURAL BILINGÜE</t>
  </si>
  <si>
    <t>UNIDAD DE CONTRALORIA INTERNA</t>
  </si>
  <si>
    <t>REPRESENTACIÓN DE LA SEP EN AGUASCALIENTES</t>
  </si>
  <si>
    <t>REPRESENTACIÓN DE LA SEP EN BAJA CALIFORNIA</t>
  </si>
  <si>
    <t>REPRESENTACIÓN DE LA SEP EN BAJA CALIFORNIA SUR</t>
  </si>
  <si>
    <t>REPRESENTACIÓN DE LA SEP EN CAMPECHE</t>
  </si>
  <si>
    <t>REPRESENTACIÓN DE LA SEP EN COAHUILA</t>
  </si>
  <si>
    <t>REPRESENTACIÓN DE LA SEP EN COLIMA</t>
  </si>
  <si>
    <t>REPRESENTACIÓN DE LA SEP EN CHIAPAS</t>
  </si>
  <si>
    <t>REPRESENTACIÓN DE LA SEP EN CHIHUAHUA</t>
  </si>
  <si>
    <t>REPRESENTACIÓN DE LA SEP EN DURANGO</t>
  </si>
  <si>
    <t>REPRESENTACIÓN DE LA SEP EN GUANAJUATO</t>
  </si>
  <si>
    <t>REPRESENTACIÓN DE LA SEP EN GUERRERO</t>
  </si>
  <si>
    <t>REPRESENTACIÓN DE LA SEP EN HIDALGO</t>
  </si>
  <si>
    <t>REPRESENTACIÓN DE LA SEP EN JALISCO</t>
  </si>
  <si>
    <t>REPRESENTACIÓN DE LA SEP EN MÉXICO</t>
  </si>
  <si>
    <t>REPRESENTACIÓN DE LA SEP EN MICHOACÁN</t>
  </si>
  <si>
    <t>REPRESENTACIÓN DE LA SEP EN MORELOS</t>
  </si>
  <si>
    <t>REPRESENTACIÓN DE LA SEP EN NAYARIT</t>
  </si>
  <si>
    <t>REPRESENTACIÓN DE LA SEP EN NUEVO LEÓN</t>
  </si>
  <si>
    <t>REPRESENTACIÓN DE LA SEP EN OAXACA</t>
  </si>
  <si>
    <t>REPRESENTACIÓN DE LA SEP EN PUEBLA</t>
  </si>
  <si>
    <t>REPRESENTACIÓN DE LA SEP EN QUERÉTARO</t>
  </si>
  <si>
    <t>REPRESENTACIÓN DE LA SEP EN QUINTANA ROO</t>
  </si>
  <si>
    <t>REPRESENTACIÓN DE LA SEP EN SAN LUIS POTOSÍ</t>
  </si>
  <si>
    <t>REPRESENTACIÓN DE LA SEP EN SINALOA</t>
  </si>
  <si>
    <t>REPRESENTACIÓN DE LA SEP EN SONORA</t>
  </si>
  <si>
    <t>REPRESENTACIÓN DE LA SEP EN TABASCO</t>
  </si>
  <si>
    <t>REPRESENTACIÓN DE LA SEP EN TAMAULIPAS</t>
  </si>
  <si>
    <t>REPRESENTACIÓN DE LA SEP EN TLAXCALA</t>
  </si>
  <si>
    <t>REPRESENTACIÓN DE LA SEP EN VERACRUZ</t>
  </si>
  <si>
    <t>REPRESENTACIÓN DE LA SEP EN YUCATÁN</t>
  </si>
  <si>
    <t>REPRESENTACIÓN DE LA SEP EN ZACATECAS</t>
  </si>
  <si>
    <t>SUBSECRETARÍA DE PLANEACIÓN Y COORDINACIÓN</t>
  </si>
  <si>
    <t>DIRECCIÓN GENERAL DE PLANEACIÓN, PROGRAMACIÓN Y PRESUPUESTO</t>
  </si>
  <si>
    <t>DIRECCIÓN GENERAL DE ACREDITACIÓN, INCORPORACIÓN Y REVALIDACIÓN</t>
  </si>
  <si>
    <t>COORDINACIÓN DE ÓRGANOS DESCONCENTRADOS Y DEL SECTOR PARAESTATAL</t>
  </si>
  <si>
    <t>COORDINACIÓN NACIONAL DE CARRERA MAGISTERIAL</t>
  </si>
  <si>
    <t>SUBSECRETARÍA DE EDUCACIÓN BÁSICA Y NORMAL</t>
  </si>
  <si>
    <t>DIRECCIÓN GENERAL DE INVESTIGACIÓN EDUCATIVA</t>
  </si>
  <si>
    <t>DIRECCIÓN GENERAL DE MATERIALES Y MÉTODOS EDUCATIVOS</t>
  </si>
  <si>
    <t>DIRECCIÓN GENERAL DE NORMATIVIDAD</t>
  </si>
  <si>
    <t>DIRECCIÓN GENERAL DE EDUCACIÓN INDÍGENA</t>
  </si>
  <si>
    <t>COORDINACIÓN GENERAL DE ACTUALIZACIÓN Y CAPACITACIÓN PARA MAESTROS EN SERVICIO</t>
  </si>
  <si>
    <t>DIRECCIÓN GENERAL DE TELEVISIÓN EDUCATIVA</t>
  </si>
  <si>
    <t>SUBSECRETARÍA DE SERVICIOS EDUCATIVOS PARA EL DISTRITO FEDERAL</t>
  </si>
  <si>
    <t>DIRECCIÓN GENERAL DE EDUCACIÓN NORMAL Y ACTUALIZACIÓN DEL MAGISTERIO EN EL DISTRITO FEDERAL</t>
  </si>
  <si>
    <t>SUBSECRETARÍA DE EDUCACIÓN SUPERIOR E INVESTIGACIÓN CIENTÍFICA</t>
  </si>
  <si>
    <t>DIRECCIÓN GENERAL DEL BACHILLERATO</t>
  </si>
  <si>
    <t>DIRECCIÓN GENERAL DE EDUCACIÓN SUPERIOR</t>
  </si>
  <si>
    <t>DIRECCIÓN GENERAL DE PROFESIONES</t>
  </si>
  <si>
    <t>COORDINACIÓN GENERAL DE UNIVERSIDADES TECNOLÓGICAS</t>
  </si>
  <si>
    <t>SUBSECRETARÍA DE EDUCACIÓN E INVESTIGACIÓN TECNOLÓGICAS</t>
  </si>
  <si>
    <t>DIRECCIÓN GENERAL DE EDUCACIÓN TECNOLÓGICA AGROPECUARIA</t>
  </si>
  <si>
    <t>DIRECCIÓN GENERAL DE EDUCACIÓN TECNOLÓGICA INDUSTRIAL</t>
  </si>
  <si>
    <t>DIRECCIÓN GENERAL DE INSTITUTOS TECNOLÓGICOS</t>
  </si>
  <si>
    <t>DIRECCIÓN GENERAL DE CENTROS DE FORMACIÓN PARA EL TRABAJO</t>
  </si>
  <si>
    <t>DIRECCIÓN GENERAL DE EDUCACIÓN SECUNDARIA TÉCNICA</t>
  </si>
  <si>
    <t>DIRECCIÓN GENERAL DE EDUCACIÓN EN CIENCIA Y TECNOLOGÍA DEL MAR</t>
  </si>
  <si>
    <t>DIRECCIÓN GENERAL DE RECURSOS FINANCIEROS</t>
  </si>
  <si>
    <t>DIRECCIÓN GENERAL DE PERSONAL</t>
  </si>
  <si>
    <t>DIRECCIÓN GENERAL DE RECURSOS MATERIALES Y SERVICIOS</t>
  </si>
  <si>
    <t>DIRECCIÓN GENERAL DE TECNOLOGÍA DE LA INFORMACIÓN</t>
  </si>
  <si>
    <t>UNIVERSIDAD PEDAGÓGICA NACIONAL</t>
  </si>
  <si>
    <t>A2M</t>
  </si>
  <si>
    <t>UNIVERSIDAD AUTÓNOMA METROPOLITANA</t>
  </si>
  <si>
    <t>A3Q</t>
  </si>
  <si>
    <t>UNIVERSIDAD NACIONAL AUTÓNOMA DE MÉXICO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</si>
  <si>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</si>
  <si>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</si>
  <si>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</si>
  <si>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</si>
  <si>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</si>
  <si>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RADIO EDUCACIÓN</t>
  </si>
  <si>
    <t>COMISIÓN NACIONAL DEL DEPORTE</t>
  </si>
  <si>
    <t>CONSEJO NACIONAL PARA LA CULTURA Y LAS ARTES</t>
  </si>
  <si>
    <t>INSTITUTO NACIONAL DEL DERECHO DE AUTOR</t>
  </si>
  <si>
    <t>L3N</t>
  </si>
  <si>
    <t>CENTRO DE CAPACITACIÓN CINEMATOGRÁFICA, A. C.</t>
  </si>
  <si>
    <t>L3P</t>
  </si>
  <si>
    <t>CENTRO DE ENSEÑANZA TÉCNICA INDUSTRIAL</t>
  </si>
  <si>
    <t>CENTRO DE INGENIERÍA Y DESARROLLO INDUSTRIAL</t>
  </si>
  <si>
    <t>L4J</t>
  </si>
  <si>
    <t>CENTRO DE INVESTIGACIÓN Y DE ESTUDIOS AVANZADOS DEL INSTITUTO POLITÉCNICO NACIONAL</t>
  </si>
  <si>
    <t>CENTRO DE INVESTIGACIÓN EN MATERIALES AVANZADOS, S. C.</t>
  </si>
  <si>
    <t>CENTRO DE INVESTIGACIONES Y ESTUDIOS SUPERIORES EN ANTROPOLOGÍA SOCIAL</t>
  </si>
  <si>
    <t>CIATEQ, A. C. CENTRO DE TECNOLOGÍA AVANZADA</t>
  </si>
  <si>
    <t>EL COLEGIO DE LA FRONTERA SUR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</si>
  <si>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</si>
  <si>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</si>
  <si>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</si>
  <si>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</si>
  <si>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</si>
  <si>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</si>
  <si>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L6J</t>
  </si>
  <si>
    <t>COMISIÓN NACIONAL DE LOS LIBROS DE TEXTO GRATUITOS</t>
  </si>
  <si>
    <t>L6M</t>
  </si>
  <si>
    <t>COMITÉ ADMINISTRADOR DEL PROGRAMA FEDERAL DE CONSTRUCCIÓN DE ESCUELAS</t>
  </si>
  <si>
    <t>L6U</t>
  </si>
  <si>
    <t>COMPAÑÍA OPERADORA DEL CENTRO CULTURAL Y TURÍSTICO DE TIJUANA, S. A. DE C. V.</t>
  </si>
  <si>
    <t>L6W</t>
  </si>
  <si>
    <t>CONSEJO NACIONAL DE FOMENTO EDUCATIVO</t>
  </si>
  <si>
    <t>L8G</t>
  </si>
  <si>
    <t>EDUCAL, S. A. DE C. V.</t>
  </si>
  <si>
    <t>EL COLEGIO DE MEXICO, A.C. ( COLMEX)</t>
  </si>
  <si>
    <t>L8P</t>
  </si>
  <si>
    <t>ESTUDIOS CHURUBUSCO AZTECA, S. A.</t>
  </si>
  <si>
    <t>L9Y</t>
  </si>
  <si>
    <t>FIDEICOMISO PARA LA CINETECA NACIONAL</t>
  </si>
  <si>
    <t>MAR</t>
  </si>
  <si>
    <t>FONDO DE CULTURA ECONÓMICA</t>
  </si>
  <si>
    <t>INSTITUTO DE ECOLOGÍA, A. C.</t>
  </si>
  <si>
    <t>MDA</t>
  </si>
  <si>
    <t>INSTITUTO NACIONAL PARA LA EDUCACIÓN DE LOS ADULTOS</t>
  </si>
  <si>
    <t>MDC</t>
  </si>
  <si>
    <t>INSTITUTO MEXICANO DE CINEMATOGRAFÍA</t>
  </si>
  <si>
    <t>MDI</t>
  </si>
  <si>
    <t>INSTITUTO MEXICANO DE LA JUVENTUD</t>
  </si>
  <si>
    <t>MDL</t>
  </si>
  <si>
    <t>PARTIDA INFORMATIVA:</t>
  </si>
  <si>
    <t>INSTITUTO MEXICANO DE LA RADIO</t>
  </si>
  <si>
    <t>T00 (129)</t>
  </si>
  <si>
    <t>INSTITUTO POTOSINO DE INVESTIGACIÓN CIENTÍFICA Y TECNOLÓGICA, A. C.</t>
  </si>
  <si>
    <t>MDN</t>
  </si>
  <si>
    <t>INSTITUTO NACIONAL PARA LA EVALUACION DE LA EDUCACION</t>
  </si>
  <si>
    <t>MGC</t>
  </si>
  <si>
    <t>PATRONATO DE OBRAS E INSTALACIONES DEL INSTITUTO POLITÉCNICO NACIONAL</t>
  </si>
  <si>
    <t>MHL</t>
  </si>
  <si>
    <t>TELEVISIÓN METROPOLITANA, S. A. DE C. V.</t>
  </si>
  <si>
    <t>12  SECRETARÍA DE SALUD</t>
  </si>
  <si>
    <t>COORDINACIÓN GENERAL DE LOS INSTITUTOS NACIONALES DE SALUD</t>
  </si>
  <si>
    <t>SERVICIOS ESTATALES DE SALUD PÚBLICA EN EL ESTADO DE CAMPECHE</t>
  </si>
  <si>
    <t>SERVICIOS ESTATALES DE SALUD PÚBLICA EN EL ESTADO DE CHIAPAS</t>
  </si>
  <si>
    <t>SERVICIOS ESTATALES DE SALUD PÚBLICA EN EL ESTADO DE CHIHUAHUA</t>
  </si>
  <si>
    <t>SERVICIOS ESTATALES DE SALUD PÚBLICA EN EL ESTADO DE DURANGO</t>
  </si>
  <si>
    <t>SERVICIOS ESTATALES DE SALUD PÚBLICA EN EL ESTADO DE GUANAJUATO</t>
  </si>
  <si>
    <t>SERVICIOS ESTATALES DE SALUD PÚBLICA EN EL ESTADO DE GUERRERO</t>
  </si>
  <si>
    <t>SERVICIOS ESTATALES DE SALUD PÚBLICA EN EL ESTADO DE HIDALGO</t>
  </si>
  <si>
    <t>SERVICIOS ESTATALES DE SALUD PÚBLICA EN EL ESTADO DE JALISCO</t>
  </si>
  <si>
    <t>SERVICIOS ESTATALES DE SALUD PÚBLICA EN EL ESTADO DE MÉXICO</t>
  </si>
  <si>
    <t>SERVICIOS ESTATALES DE SALUD PÚBLICA EN EL ESTADO DE MICHOACÁN</t>
  </si>
  <si>
    <t>SERVICIOS ESTATALES DE SALUD PÚBLICA EN EL ESTADO DE NAYARIT</t>
  </si>
  <si>
    <t>SERVICIOS ESTATALES DE SALUD PÚBLICA EN EL ESTADO DE OAXACA</t>
  </si>
  <si>
    <t>07  SECRETARÍA DE LA DEFENSA NACIONAL</t>
  </si>
  <si>
    <t>Cuadro 2</t>
  </si>
  <si>
    <t xml:space="preserve"> UNIDADES RESPONSABLES REASIGNADAS POR RAMO</t>
  </si>
  <si>
    <t>RAMO</t>
  </si>
  <si>
    <t>No.</t>
  </si>
  <si>
    <t>UNIDAD RESPONSABLE O ADMINISTRATIVA</t>
  </si>
  <si>
    <t xml:space="preserve"> PEF APROBADO</t>
  </si>
  <si>
    <t>PEF PROYECTO</t>
  </si>
  <si>
    <t>COORDINACIÓN GENERAL PLAN PUEBLA PANAMÁ</t>
  </si>
  <si>
    <t>Presidencia de la República</t>
  </si>
  <si>
    <t>Secretaría de Relaciones Exteriores</t>
  </si>
  <si>
    <t>SECRETARÍA TÉCNICA DE LA COMISIÓN PARA ASUNTOS DE LA FRONTERA NORTE</t>
  </si>
  <si>
    <t>INSTITUTO NACIONAL DE LAS MUJERES</t>
  </si>
  <si>
    <t>Secretaría de Gobernación</t>
  </si>
  <si>
    <t>Secretaría de Hacienda y Crédito Público</t>
  </si>
  <si>
    <t>CONSEJO NACIONAL DE CIENCIA Y TECNOLOGÍA</t>
  </si>
  <si>
    <t>Secretaría de Educación Pública</t>
  </si>
  <si>
    <t>Consejo Nacional de Ciencia y Tecnología</t>
  </si>
  <si>
    <t>CENTRO DE INVESTIGACIÓN EN GEOGRAFÍA Y GEOMATICA ING. JORGE L. TAMAYO A.C.</t>
  </si>
  <si>
    <t>CENTRO DE INVESTIGACIÓN EN MATEMÁTICAS A.C.</t>
  </si>
  <si>
    <t>CENTRO DE INVESTIGACIÓN EN MATERIALES AVANZADOS S.C.</t>
  </si>
  <si>
    <t>CENTRO DE INVESTIGACIÓN Y ASESORÍA TECNOLÓGICA EN CUERO Y CALZADO A.C.</t>
  </si>
  <si>
    <t>CENTRO DE INVESTIGACIÓN Y ASISTENCIA EN TECNOLOGÍA Y DISEÑO DEL ESTADO DE JALISCO A.C.</t>
  </si>
  <si>
    <t>CENTRO DE INVESTIGACIÓN Y DESARROLLO TECNOLÓGICO EN ELECTROQUÍMICA S.C.</t>
  </si>
  <si>
    <t>CENTRO DE INVESTIGACIÓN Y DOCENCIAS ECONÓMICAS A.C.</t>
  </si>
  <si>
    <t>CENTRO DE INVESTIGACIONES BIOLÓGICAS DEL NOROESTE S.C.</t>
  </si>
  <si>
    <t>CENTRO DE INVESTIGACIONES CIENTÍFICAS DE YUCATÁN A.C.</t>
  </si>
  <si>
    <t>CENTRO DE INVESTIGACIONES EN ÓPTICA A.C.</t>
  </si>
  <si>
    <t>CENTRO DE INVESTIGACIONES EN QUÍMICA APLICADA</t>
  </si>
  <si>
    <t>CIATEQ A.C. CENTRO DE TECNOLOGÍA AVANZADA</t>
  </si>
  <si>
    <t>EL COLEGIO DE LA FRONTERA NORTE A.C.</t>
  </si>
  <si>
    <t xml:space="preserve">EL COLEGIO DE LA FRONTERA SUR </t>
  </si>
  <si>
    <t>EL COLEGIO DE MICHOACÁN A.C.</t>
  </si>
  <si>
    <t>EL COLEGIO DE SAN LUIS A.C.</t>
  </si>
  <si>
    <t>INSTITUTO DE ECOLOGÍA A.C.</t>
  </si>
  <si>
    <t>INSTITUTO DE INVESTIGACIONES DR. JOSE MA. LUIS MORA</t>
  </si>
  <si>
    <t>INSTITUTO NACIONAL DE ASTROFÍSICA OPTICA Y ELECTRONICA</t>
  </si>
  <si>
    <t>INSTITUTO POTOSINO DE INVESTIGACIÓN CIENTÍFICA Y TECNOLÓGICA A.C.</t>
  </si>
  <si>
    <t xml:space="preserve">CENTRO DE INVESTIGACIÓN CIENTÍFICA Y DE EDUCACIÓN SUPERIOR DE ENSENADA </t>
  </si>
  <si>
    <t>CENTRO DE INVESTIGACIÓN EN ALIMENTACIÓN Y DESARROLLO A.C.</t>
  </si>
  <si>
    <r>
      <t xml:space="preserve">Fuente: Elaborado por el Centro de Estudios de las Finanzas Públicas de la H. Cámara de Diputados, con base en el </t>
    </r>
    <r>
      <rPr>
        <i/>
        <sz val="9"/>
        <rFont val="Arial"/>
        <family val="2"/>
      </rPr>
      <t>Presupuesto de Egresos de la Federación 2002</t>
    </r>
    <r>
      <rPr>
        <sz val="9"/>
        <rFont val="Arial"/>
        <family val="2"/>
      </rPr>
      <t xml:space="preserve"> y el </t>
    </r>
    <r>
      <rPr>
        <i/>
        <sz val="9"/>
        <rFont val="Arial"/>
        <family val="2"/>
      </rPr>
      <t>Proyecto de Presupuesto para el Ejercicio Fiscal 2003. SHCP.</t>
    </r>
  </si>
  <si>
    <r>
      <t xml:space="preserve">Fuente: Elaborado por el Centro de Estudios de las Finanzas Públicas de la H. Cámara de Diputados, con base en el </t>
    </r>
    <r>
      <rPr>
        <i/>
        <sz val="8"/>
        <rFont val="Arial"/>
        <family val="2"/>
      </rPr>
      <t>Presupuesto de Egresos de la Federación 2002</t>
    </r>
    <r>
      <rPr>
        <sz val="8"/>
        <rFont val="Arial"/>
        <family val="2"/>
      </rPr>
      <t xml:space="preserve"> y el </t>
    </r>
    <r>
      <rPr>
        <i/>
        <sz val="8"/>
        <rFont val="Arial"/>
        <family val="2"/>
      </rPr>
      <t>Proyecto de Presupuesto para el Ejercicio Fiscal 2003. SHCP.</t>
    </r>
  </si>
  <si>
    <t>Cuadro 4</t>
  </si>
  <si>
    <t>COMPARATIVO ENTRE UNIDADES RESPONSABLES SELECCIONADAS PEF2002-PPEF2003</t>
  </si>
  <si>
    <t>UNIDADES RESPONSABLES O ADMINISTRATIVAS</t>
  </si>
  <si>
    <t>PEF APROBADO</t>
  </si>
  <si>
    <t xml:space="preserve">PEF PROYECTO </t>
  </si>
  <si>
    <t>% RESPECTO AL GASTO PROGRAMABLE DEVENGADO 2003</t>
  </si>
  <si>
    <t>SECRETARÍAS</t>
  </si>
  <si>
    <t>SUBSECRETARÍAS</t>
  </si>
  <si>
    <t>COMUNICACIÓN SOCIAL</t>
  </si>
  <si>
    <t>UNIDADES JURÍDICAS</t>
  </si>
  <si>
    <t>PROGRAMACIÓN  Y PRESUPUESTO</t>
  </si>
  <si>
    <t>ADMINISTRACIÓN</t>
  </si>
  <si>
    <t>RECURSOS MATERIALES</t>
  </si>
  <si>
    <t>INFORMÁTICA</t>
  </si>
  <si>
    <t>UNIDADES ADMINISTRATIVAS CONSOLIDADAS  1 /</t>
  </si>
  <si>
    <t>1/ Oficialía Mayor+ Programación y Presupuesto + Administración + Recursos Materiales + Informática.</t>
  </si>
  <si>
    <t>CONTENIDO</t>
  </si>
  <si>
    <t>Presentación</t>
  </si>
  <si>
    <t xml:space="preserve"> COMPARATIVOS DE UNIDADES RESPONSABLES SELECCIONADAS</t>
  </si>
  <si>
    <t>1. SECRETARÍAS</t>
  </si>
  <si>
    <t>NOMBRE DEL RAMO</t>
  </si>
  <si>
    <t>CLAVE</t>
  </si>
  <si>
    <t>NOMBRE DE LA UNIDAD</t>
  </si>
  <si>
    <t>APROBADO</t>
  </si>
  <si>
    <t xml:space="preserve">PROYECTO </t>
  </si>
  <si>
    <t>SECRETARIA</t>
  </si>
  <si>
    <t>09  SECRETARÍA DE COMUNICACIONES Y TRANSPORTES</t>
  </si>
  <si>
    <t>16  SECRETARÍA DE MEDIO AMBIENTE Y RECURSOS NATURALES</t>
  </si>
  <si>
    <t>27  SECRETARÍA DE CONTRALORÍA Y DESARROLLO ADMINISTRATIVO</t>
  </si>
  <si>
    <t>COMPARATIVO DE UNIDADES RESPONSABLES SELECCIONADAS</t>
  </si>
  <si>
    <t>2. SUBSECRETARÍAS</t>
  </si>
  <si>
    <t>04 SECRETARÍA DE GOBERNACIÓN</t>
  </si>
  <si>
    <t>SUBSECRETARÍA DE ENLACE LEGISLATIVO</t>
  </si>
  <si>
    <t>SUBSECRETARÍA DE POBLACIÓN, MIGRACIÓN Y ASUNTOS RELIGIOSOS</t>
  </si>
  <si>
    <t>SUBSECRETARÍA DE NORMATIVIDAD DE MEDIOS</t>
  </si>
  <si>
    <t>05 SECRETARÍA DE RELACIONES EXTERIORES</t>
  </si>
  <si>
    <t>SUBSECRETARÍA PARA AFRICA, ASIA-PACIFICO, EUROPA Y NACIONES UNIDAS</t>
  </si>
  <si>
    <t>06 SECRETARÍA DE HACIENDA Y CRÉDITO PÚBLICO</t>
  </si>
  <si>
    <t>07 SECRETARÍA DE LA DEFENSA NACIONAL</t>
  </si>
  <si>
    <t>08 SECRETARÍA DE AGRICULTURA, GANADERÍA, DESARROLLO RURAL, PESCA Y ALIMENTACIÓN</t>
  </si>
  <si>
    <t>09 SECRETARÍA DE COMUNICACIONES Y TRANSPORTES</t>
  </si>
  <si>
    <t>10 SECRETARÍA DE ECONOMÍA</t>
  </si>
  <si>
    <t>SUBSECRETARÍA DE NORMATIVIDAD Y SERVICIOS A LA INDUSTRIA Y AL COM.EXT.</t>
  </si>
  <si>
    <t>11 SECRETARÍA DE EDUCACIÓN PÚBLICA</t>
  </si>
  <si>
    <t>SUBSECRETARÍA DE SERVICIOS EDUCATIVOS PARA EL D.F.</t>
  </si>
  <si>
    <t>SUBSECRETARÍA DE EDUCACIÓN SUPERIOR E INV. CIENTÍFICA</t>
  </si>
  <si>
    <t>SUBSECRETARÍA DE EDUCACIÓN E INV. TECNOLÓGICAS</t>
  </si>
  <si>
    <t>Cuadro 3a</t>
  </si>
  <si>
    <t>Cuadro 3b</t>
  </si>
  <si>
    <t>Cuadro 3c</t>
  </si>
  <si>
    <t>Cuadro 3d</t>
  </si>
  <si>
    <t>Cuadro 3e</t>
  </si>
  <si>
    <t>Cuadro 3f</t>
  </si>
  <si>
    <t>Cuadro 3g</t>
  </si>
  <si>
    <t>Cuadro 3h</t>
  </si>
  <si>
    <t>Cuadro 3i</t>
  </si>
  <si>
    <t>Cuadro 3j</t>
  </si>
  <si>
    <t>Cuadro 3k</t>
  </si>
  <si>
    <t>Cuadro 3l</t>
  </si>
  <si>
    <t>Cuadro 3m</t>
  </si>
  <si>
    <t>Cuadro 3n</t>
  </si>
  <si>
    <t>Cuadro 3ñ</t>
  </si>
  <si>
    <t>Cuadro 3o</t>
  </si>
  <si>
    <t>Cuadro 3p</t>
  </si>
  <si>
    <t>Cuadro 3q</t>
  </si>
  <si>
    <t>Cuadro 3r</t>
  </si>
  <si>
    <t>Cuadro 3s</t>
  </si>
  <si>
    <t>Cuadro 3t</t>
  </si>
  <si>
    <t>Cuadro 3u</t>
  </si>
  <si>
    <t>Cuadro 3v</t>
  </si>
  <si>
    <t>Cuadro 3w</t>
  </si>
  <si>
    <t>Cuadro 3x</t>
  </si>
  <si>
    <t>Cuadro 3y</t>
  </si>
  <si>
    <t>Cuadro 3z</t>
  </si>
  <si>
    <t>Cuadro 3a.</t>
  </si>
  <si>
    <t>Cuadro 3b.</t>
  </si>
  <si>
    <t>Cuadro 3c.</t>
  </si>
  <si>
    <t>Cuadro 3d.</t>
  </si>
  <si>
    <t>Cuadro 3e.</t>
  </si>
  <si>
    <t>Cuadro 3f.</t>
  </si>
  <si>
    <t>Cuadro 3g.</t>
  </si>
  <si>
    <t>Cuadro 3h.</t>
  </si>
  <si>
    <t>Cuadro 3i.</t>
  </si>
  <si>
    <t>Cuadro 3j.</t>
  </si>
  <si>
    <t>Cuadro 3k.</t>
  </si>
  <si>
    <t>Cuadro 3l.</t>
  </si>
  <si>
    <t>Cuadro 3m.</t>
  </si>
  <si>
    <t>Cuadro 3n.</t>
  </si>
  <si>
    <t>Cuadro 3ñ.</t>
  </si>
  <si>
    <t>Cuadro 3o.</t>
  </si>
  <si>
    <t>Cuadro 3p.</t>
  </si>
  <si>
    <t>Cuadro 3q.</t>
  </si>
  <si>
    <t>Cuadro 3r.</t>
  </si>
  <si>
    <t>Cuadro 3s.</t>
  </si>
  <si>
    <t>Cuadro 3t.</t>
  </si>
  <si>
    <t>Cuadro 3u.</t>
  </si>
  <si>
    <t>Cuadro 3v.</t>
  </si>
  <si>
    <t>Cuadro 3w.</t>
  </si>
  <si>
    <t>Cuadro 3x.</t>
  </si>
  <si>
    <t>Cuadro 3y.</t>
  </si>
  <si>
    <t>Cuadro 3z.</t>
  </si>
  <si>
    <t>Cuadro 5a.</t>
  </si>
  <si>
    <t>Cuadro 5b.</t>
  </si>
  <si>
    <t>Cuadro 5c.</t>
  </si>
  <si>
    <t>Cuadro 5d.</t>
  </si>
  <si>
    <t>Cuadro 5e.</t>
  </si>
  <si>
    <t>Cuadro 5f.</t>
  </si>
  <si>
    <t>Cuadro 5g.</t>
  </si>
  <si>
    <t>Cuadro 5h.</t>
  </si>
  <si>
    <t>Cuadro 5i.</t>
  </si>
  <si>
    <t>Cuadro 5j.</t>
  </si>
  <si>
    <t xml:space="preserve">  Poder Legislativo</t>
  </si>
  <si>
    <t xml:space="preserve">  Presidencia de la República</t>
  </si>
  <si>
    <t xml:space="preserve">  Poder Judicial</t>
  </si>
  <si>
    <t xml:space="preserve">  Secretaría de Gobernación</t>
  </si>
  <si>
    <t xml:space="preserve">  Secretaría de Relaciones Exteriores</t>
  </si>
  <si>
    <t xml:space="preserve">  Secretaría de Hacienda y Crédito Público</t>
  </si>
  <si>
    <t xml:space="preserve">  Secretaría de la Defensa Nacional</t>
  </si>
  <si>
    <t xml:space="preserve">  Secretaría de Agricultura, Ganadería, Desarrollo Rural, Pesca y Alimentación</t>
  </si>
  <si>
    <t xml:space="preserve">  Secretaría de Comunicaciones y Transportes</t>
  </si>
  <si>
    <t xml:space="preserve">  Secretaría de Economía</t>
  </si>
  <si>
    <t xml:space="preserve">  Secretaría de Educación Pública</t>
  </si>
  <si>
    <t xml:space="preserve">  Secretaría de Salud</t>
  </si>
  <si>
    <t xml:space="preserve">  Secretaría de Marina</t>
  </si>
  <si>
    <t xml:space="preserve">  Secretaría del Trabajo y Previsión Social</t>
  </si>
  <si>
    <t xml:space="preserve">  Secretaría de la Reforma Agraria</t>
  </si>
  <si>
    <t xml:space="preserve">  Secretaría del Medio Ambiente y Recursos Naturales</t>
  </si>
  <si>
    <t xml:space="preserve">  Procuraduría General de la República</t>
  </si>
  <si>
    <t xml:space="preserve">  Secretaría de Energía</t>
  </si>
  <si>
    <t xml:space="preserve">  Secretaría de Desarrollo Social</t>
  </si>
  <si>
    <t xml:space="preserve">  Secretaría de Turismo</t>
  </si>
  <si>
    <t xml:space="preserve">  Instituto Federal Electoral</t>
  </si>
  <si>
    <t xml:space="preserve">  Secretaría de la Contraloría y Desarrollo Administrativo</t>
  </si>
  <si>
    <t xml:space="preserve">  Tribunales Agrarios</t>
  </si>
  <si>
    <t xml:space="preserve">  Tribunal Federal de Justicia Fiscal y Administrativa</t>
  </si>
  <si>
    <t xml:space="preserve">  Comisión Nacional de los Derechos Humanos</t>
  </si>
  <si>
    <t xml:space="preserve">  Secretaría de Seguridad Pública</t>
  </si>
  <si>
    <t xml:space="preserve">  Consejería Jurídica del Ejecutiva Federal</t>
  </si>
  <si>
    <t xml:space="preserve">  Consejo Nacional de Ciencia y Tecnología</t>
  </si>
  <si>
    <t xml:space="preserve">  Secretarías</t>
  </si>
  <si>
    <t xml:space="preserve">  Subsecretarías</t>
  </si>
  <si>
    <t xml:space="preserve">  Comunicación Social</t>
  </si>
  <si>
    <t xml:space="preserve">  Unidades Jurídicas</t>
  </si>
  <si>
    <t xml:space="preserve">  Contralorías</t>
  </si>
  <si>
    <t xml:space="preserve">  Oficialías Mayores</t>
  </si>
  <si>
    <t xml:space="preserve">  Direcciones Generales de Programación y Presupuesto</t>
  </si>
  <si>
    <t xml:space="preserve">  Direcciones Generales de Administración</t>
  </si>
  <si>
    <t xml:space="preserve">  Direcciones Generales de Recursos Materiales</t>
  </si>
  <si>
    <t xml:space="preserve">  Unidades de Informática</t>
  </si>
  <si>
    <t>Cuadro 5a</t>
  </si>
  <si>
    <t>Cuadro 5c</t>
  </si>
  <si>
    <t>Cuadro 5d</t>
  </si>
  <si>
    <t>Cuadro 5e</t>
  </si>
  <si>
    <t>Cuadro 5f</t>
  </si>
  <si>
    <t>Cuadro 5g</t>
  </si>
  <si>
    <t>Cuadro 5h</t>
  </si>
  <si>
    <t>Cuadro 5i</t>
  </si>
  <si>
    <t>Cuadro 5j</t>
  </si>
  <si>
    <t xml:space="preserve">    Cuadros comparativos de unidades responsables seleccionadas por ramo :</t>
  </si>
  <si>
    <t xml:space="preserve">   Cuadros comparativos del gasto programable por unidad responsable </t>
  </si>
  <si>
    <t xml:space="preserve">   2002-2003, clasificadas por ramo administrativo :</t>
  </si>
  <si>
    <t>COMPARATIVO DE UNIDADES RESPONSABLES POR RAMO</t>
  </si>
  <si>
    <t>12 SECRETARÍA DE SALUD</t>
  </si>
  <si>
    <t>13 SECRETARÍA DE MARINA</t>
  </si>
  <si>
    <t>14 SECRETARÍA DEL TRABAJO Y PREVISIÓN SOCIAL</t>
  </si>
  <si>
    <t>SUBSECRETARÍA  DE CAPACITACIÓN, PRODUCTIVIDAD Y EMPLEO</t>
  </si>
  <si>
    <t>15 SECRETARÍA DE LA REFORMA AGRARIA</t>
  </si>
  <si>
    <t>16 SECRETARÍA DEL MEDIO AMBIENTE Y RECURSOS NATURALES</t>
  </si>
  <si>
    <t>17 PROCURADURÍA GENERAL DE LA REPÚBLICA</t>
  </si>
  <si>
    <t>SUBPROCURADURÍA JURÍDICA Y DE ASUNTOS INTERNACIONALES</t>
  </si>
  <si>
    <t>18 SECRETARÍA DE ENERGÍA</t>
  </si>
  <si>
    <t>20 SECRETARÍA DE DESARROLLO SOCIAL</t>
  </si>
  <si>
    <t>SUBSECRETARÍA DE DESARROLLO URBANO Y ORD. DEL TERRITORIO</t>
  </si>
  <si>
    <t>SUBSECRETARÍ DE PROSPECTIVA, PLANTACIÓN Y EVALUACIÓN</t>
  </si>
  <si>
    <t>21 SECRETARÍA DE TURISMO</t>
  </si>
  <si>
    <t>SUBSECRETARÍA DE  OPERACIÓN TURÍSTICA</t>
  </si>
  <si>
    <t>27 SECRETARÍA DE CONTRALORÍA Y DESARROLLO ADMINISTRATIVO</t>
  </si>
  <si>
    <t>SUBSECRETARÍA DE DESARROLLO Y SIMPL. ADMINISTRATIVA</t>
  </si>
  <si>
    <t>36 SECRETARÍA DE SEGURIDAD PÚBLICA</t>
  </si>
  <si>
    <t>SUBSECRETARÍA DE SERVICIOS  A LA CIUDADANÍA</t>
  </si>
  <si>
    <t>3. COMUNICACIÓN SOCIAL</t>
  </si>
  <si>
    <t>02 PRESIDENCIA DE LA REPÚBLICA</t>
  </si>
  <si>
    <t>SECRETARIADO TÉCNICO DE PLANEACIÓN, COMUNICACIÓN Y ENLACE</t>
  </si>
  <si>
    <t>35 COMISIÓN NACIONAL DE LOS DERECHOS HUMANOS</t>
  </si>
  <si>
    <t>COMPARATIVO DE UNIDADES RESPONSABLES SELECCCIONADAS</t>
  </si>
  <si>
    <t>4. UNIDADES JURÍDICAS</t>
  </si>
  <si>
    <t>910(210)</t>
  </si>
  <si>
    <t>DIRECCION GENERAL DE ASUNTOS JURÍDICOS</t>
  </si>
  <si>
    <t>n.a</t>
  </si>
  <si>
    <t>COMPARATIVO DE UNIDADES RESPONSABLES SELCCIONADAS</t>
  </si>
  <si>
    <t>5. UNIDADES DE CONTRALORÍA</t>
  </si>
  <si>
    <t>6. OFICIALÍA MAYOR</t>
  </si>
  <si>
    <t>COORDINACIÓN DE ENLACE Y OPERACIÓN</t>
  </si>
  <si>
    <t>22 INSTITUTO FEDERAL ELECTORAL</t>
  </si>
  <si>
    <t>31 TRIBUNALES AGRARIOS</t>
  </si>
  <si>
    <t>32 TRIBUNAL FEDERAL DE JUSTICIA FISCAL Y ADMINISTRATIVA</t>
  </si>
  <si>
    <t>7. PROGRAMACIÓN Y PRESUPUESTO</t>
  </si>
  <si>
    <t>8. ADMINISTRACIÓN</t>
  </si>
  <si>
    <t>DIRECCIÓN GENERAL DE DESARROLLO HUMANO</t>
  </si>
  <si>
    <t>DIRECCIÓN GENERAL DE ADMINISTRACIÓN (UNIDAD DE DESARROLLO ADMVO.)</t>
  </si>
  <si>
    <t>DIRECCIÓN GENERAL DE ADMINISTRACIÓN Y FORMACIÓN DE REC. HUMANOS</t>
  </si>
  <si>
    <t>10. INFORMÁTICA</t>
  </si>
  <si>
    <t>DIRECCIÓN GENERAL DE TECNOLOGÍAS DE INFORMACIÓN</t>
  </si>
  <si>
    <t>DIRECCIÓN GENERAL DE COMUNICACIONES E INFORMATICA</t>
  </si>
  <si>
    <t>DIRECCIÓN GENERAL DE INFORMATICA</t>
  </si>
  <si>
    <t>UNIDAD DE INFORMATICA</t>
  </si>
  <si>
    <t>DIRECCIÓN GENERAL DE INFORMATICA Y TELECOMUNICACIONES</t>
  </si>
  <si>
    <t>UNIDAD DE INFORMATICA Y TELECOMUNICACIONES</t>
  </si>
  <si>
    <t>DIRECCIÓN GENERAL DE INFORMATICA, TELECOMUNICACIONES Y DESARROLLO TECNOLÓGICO</t>
  </si>
  <si>
    <t>DIRECCIÓN GENERAL DE INFORMACIIÓN AUTOMATIZADA</t>
  </si>
  <si>
    <t>9. RECURSOS MATERIALES</t>
  </si>
  <si>
    <t>DIRECCIÓN GENERAL DE BIENES INMUEBLES YRECURSOS MATERIALES</t>
  </si>
  <si>
    <t xml:space="preserve">DIRECCIÓN GENERAL DE RECURSOS MATERIALES </t>
  </si>
  <si>
    <t>SERVICIOS ESTATALES DE SALUD PÚBLICA EN EL ESTADO DE PUEBLA</t>
  </si>
  <si>
    <t>SERVICIOS ESTATALES DE SALUD PÚBLICA EN EL ESTADO DE QUERÉTARO</t>
  </si>
  <si>
    <t>SERVICIOS ESTATALES DE SALUD PÚBLICA EN EL ESTADO DE SAN LUIS POTOSÍ</t>
  </si>
  <si>
    <t>SERVICIOS ESTATALES DE SALUD PÚBLICA EN EL ESTADO DE SINALOA</t>
  </si>
  <si>
    <t>SERVICIOS ESTATALES DE SALUD PÚBLICA EN EL ESTADO DE VERACRUZ</t>
  </si>
  <si>
    <t>SERVICIOS ESTATALES DE SALUD PÚBLICA EN EL ESTADO DE YUCATÁN</t>
  </si>
  <si>
    <t>SERVICIOS ESTATALES DE SALUD PÚBLICA EN EL ESTADO DE ZACATECAS</t>
  </si>
  <si>
    <t>SUBSECRETARÍA DE PREVENCIÓN Y PROTECCIÓN DE LA SALUD</t>
  </si>
  <si>
    <t>DIRECCIÓN GENERAL DE PROMOCIÓN DE LA SALUD</t>
  </si>
  <si>
    <t>DIRECCIÓN GENERAL DE SALUD REPRODUCTIVA</t>
  </si>
  <si>
    <t>SUBSECRETARÍA DE ADMINISTRACIÓN Y FINANZAS</t>
  </si>
  <si>
    <t>DIRECCIÓN GENERAL DE DESARROLLO DE LA INFRAESTRUCTURA FÍSICA</t>
  </si>
  <si>
    <t>SUBSECRETARÍA DE INNOVACIÓN Y CALIDAD</t>
  </si>
  <si>
    <t>DIRECCIÓN GENERAL DE CALIDAD Y EDUCACIÓN EN SALUD</t>
  </si>
  <si>
    <t>DIRECCIÓN GENERAL DE EQUIDAD Y DESARROLLO EN SALUD</t>
  </si>
  <si>
    <t>DIRECCIÓN GENERAL DE PROTECCIÓN FINANCIERA EN SALUD</t>
  </si>
  <si>
    <t>691</t>
  </si>
  <si>
    <t>IMSS SOLIDARIDAD</t>
  </si>
  <si>
    <t>SUBSECRETARÍA DE RELACIONES INSTITUCIONALES</t>
  </si>
  <si>
    <t>SECRETARIADO DEL CONSEJO NACIONAL DE SALUD</t>
  </si>
  <si>
    <t>DIRECCION GENERAL PARA LA DESCENTRALIZACION HOSPITALARIA</t>
  </si>
  <si>
    <t>COMISION DEL CONSEJO NACIONAL CONTRA LAS ADICCIONES</t>
  </si>
  <si>
    <t>DIRECCION  GENERAL TECNICA EN ADICCIONES Y SALUD MENTAL</t>
  </si>
  <si>
    <t>DIRECCIÓN GENERAL DE COORDINACIÓN Y DESARROLLO CONTRA LAS ADICCIONES</t>
  </si>
  <si>
    <t>DIRECCIÓN GENERAL DE COOPERACIÓN Y DIFUSIÓN EN ADICCIONES Y SALUD MENTAL</t>
  </si>
  <si>
    <t>900</t>
  </si>
  <si>
    <t>COORDINACIÓN GENERAL DE PLANEACIÓN ESTRATÉGICA</t>
  </si>
  <si>
    <t>DIRECCION GENERAL DE INFORMACION Y EVALUACION DEL DESEMPEÑO</t>
  </si>
  <si>
    <t>911</t>
  </si>
  <si>
    <t>DIRECCIÓN GENERAL DE ANÁLISIS Y DISEÑÓ DE POLÍTICAS DE SALUD</t>
  </si>
  <si>
    <t>ADMINISTRACIÓN DEL PATRIMONIO DE LA BENEFICENCIA PÚBLICA</t>
  </si>
  <si>
    <t>CENTRO NACIONAL DE LA TRANSFUSIÓN SANGUÍNEA</t>
  </si>
  <si>
    <t>J00</t>
  </si>
  <si>
    <t>HOSPITAL JUÁREZ DE MÉXICO</t>
  </si>
  <si>
    <t>CENTRO NACIONAL PARA LA PREVENCIÓN Y CONTROL DEL VIH/SIDA</t>
  </si>
  <si>
    <t>COMISIÓN NACIONAL DE ARBITRAJE MEDICO</t>
  </si>
  <si>
    <t>M7F</t>
  </si>
  <si>
    <t>INSTITUTO NACIONAL DE PSIQUIATRÍA "RAMÓN DE LA FUENTE MUÑIZ"</t>
  </si>
  <si>
    <t>M7K</t>
  </si>
  <si>
    <t>CENTROS DE INTEGRACIÓN JUVENIL, A. C.</t>
  </si>
  <si>
    <t>SERVICIOS DE SALUD MENTAL</t>
  </si>
  <si>
    <t>NBB</t>
  </si>
  <si>
    <t>HOSPITAL GENERAL "DR. MANUEL GEA GONZÁLEZ"</t>
  </si>
  <si>
    <t>NBD</t>
  </si>
  <si>
    <t>HOSPITAL GENERAL DE MÉXICO</t>
  </si>
  <si>
    <t>NBG</t>
  </si>
  <si>
    <t>II. Comparativo de unidades responsables seleccionadas 2002-2003</t>
  </si>
  <si>
    <t>HOSPITAL INFANTIL DE MÉXICO "FEDERICO GÓMEZ"</t>
  </si>
  <si>
    <t>NBV</t>
  </si>
  <si>
    <t>INSTITUTO NACIONAL DE CANCEROLOGÍA</t>
  </si>
  <si>
    <t>NCA</t>
  </si>
  <si>
    <t>INSTITUTO NACIONAL DE CARDIOLOGÍA "IGNACIO CHÁVEZ"</t>
  </si>
  <si>
    <t>NCD</t>
  </si>
  <si>
    <t>INSTITUTO NACIONAL DE ENFERMEDADES RESPIRATORIAS</t>
  </si>
  <si>
    <t>NCG</t>
  </si>
  <si>
    <t>INSTITUTO NACIONAL DE CIENCIAS MEDICAS Y NUTRICIÓN "SALVADOR ZUBIRAN"</t>
  </si>
  <si>
    <t>NCH</t>
  </si>
  <si>
    <t>INSTITUTO NACIONAL DE LA SENECTUD</t>
  </si>
  <si>
    <t>NCK</t>
  </si>
  <si>
    <t>INSTITUTO NACIONAL DE NEUROLOGÍA Y NEUROCIRUGÍA "MANUEL VELASCO SUÁREZ"</t>
  </si>
  <si>
    <t>NCZ</t>
  </si>
  <si>
    <t>INSTITUTO NACIONAL DE PEDIATRÍA</t>
  </si>
  <si>
    <t>NDE</t>
  </si>
  <si>
    <t>INSTITUTO NACIONAL DE PERINATOLOGIA</t>
  </si>
  <si>
    <t>NDY</t>
  </si>
  <si>
    <t>INSTITUTO NACIONAL DE SALUD PÚBLICA</t>
  </si>
  <si>
    <t>NEF</t>
  </si>
  <si>
    <t>LABORATORIOS DE BIOLOGICOS Y REACTIVOS DE MEXICO S.A. DE C.V.</t>
  </si>
  <si>
    <t>NHK</t>
  </si>
  <si>
    <t>SISTEMA NACIONAL PARA EL DESARROLLO INTEGRAL DE LA FAMILIA (DIF NACIONAL)</t>
  </si>
  <si>
    <t>O00</t>
  </si>
  <si>
    <t>CENTRO NACIONAL DE VIGILANCIA EPIDEMIOLÓGICA</t>
  </si>
  <si>
    <t>P00</t>
  </si>
  <si>
    <t>CENTRO NACIONAL DE REHABILITACIÓN</t>
  </si>
  <si>
    <t>CENTRO NACIONAL DE TRASPLANTES</t>
  </si>
  <si>
    <t>R00</t>
  </si>
  <si>
    <t>CENTRO NACIONAL PARA LA SALUD DE LA INFANCIA Y ADOLESCENCIA</t>
  </si>
  <si>
    <t>S00</t>
  </si>
  <si>
    <t>COMISIÓN FEDERAL PARA LA PROTECCIÓN CONTRA RIESGOS SANITARIOS</t>
  </si>
  <si>
    <t>13  SECRETARÍA DE MARINA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</si>
  <si>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</si>
  <si>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</si>
  <si>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</si>
  <si>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</si>
  <si>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</si>
  <si>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</si>
  <si>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UNIDAD DE PLANTACIÓN ESTRATÉGICA</t>
  </si>
  <si>
    <t>SUBSECRETARÍA</t>
  </si>
  <si>
    <t>DIRECCIÓN GENERAL DE CONSTRUCCIONES NAVALES</t>
  </si>
  <si>
    <t>DIRECCIÓN GENERAL DE INVESTIGACIÓN Y DESARROLLO</t>
  </si>
  <si>
    <t>216</t>
  </si>
  <si>
    <t>DIRECCIÓN GENERAL DE SERVICIOS</t>
  </si>
  <si>
    <t>DIRECCIÓN GENERAL DE ADMINISTRACIÓN Y FINANZAS</t>
  </si>
  <si>
    <t>14  SECRETARÍA DEL TRABAJO Y PREVISIÓN SOCIAL</t>
  </si>
  <si>
    <t>JUNTA FEDERAL DE CONCILIACIÓN Y ARBITRAJE</t>
  </si>
  <si>
    <t>COORDINACIÓN GENERAL DE DELEGACIONES FEDERALES DEL TRABAJO</t>
  </si>
  <si>
    <t>COORDINACIÓN GENERAL DE FUNCIONARIOS CONCILIADORES</t>
  </si>
  <si>
    <t>COORDINACIÓN GENERAL DE ASUNTOS INTERNACIONALES</t>
  </si>
  <si>
    <t>CONTRALORÍA INTERNA</t>
  </si>
  <si>
    <t>COORDINACIÓN GENERAL DE PLANEACIÓN Y POLÍTICA SECTORIAL</t>
  </si>
  <si>
    <t>DELEGACIÓN METROPOLITANA EN EL DISTRITO FEDERAL</t>
  </si>
  <si>
    <t>154</t>
  </si>
  <si>
    <t>DELEGACIÓN METROPOLITANA EN IZTAPALAPA</t>
  </si>
  <si>
    <t>161</t>
  </si>
  <si>
    <t>OFICINA EN ENSENADA, B. C.</t>
  </si>
  <si>
    <t>162</t>
  </si>
  <si>
    <t>OFICINA EN SABINAS, COAH.</t>
  </si>
  <si>
    <t>163</t>
  </si>
  <si>
    <t>SUBDELEGACIÓN EN TORREÓN, COAH.</t>
  </si>
  <si>
    <t>164</t>
  </si>
  <si>
    <t>OFICINA EN TAPACHULA, CHIS.</t>
  </si>
  <si>
    <t>165</t>
  </si>
  <si>
    <t>OFICINA EN CD. JUÁREZ, CHIH.</t>
  </si>
  <si>
    <t>166</t>
  </si>
  <si>
    <t>OFICINA EN HIDALGO DEL PARRAL, CHIH.</t>
  </si>
  <si>
    <t>167</t>
  </si>
  <si>
    <t>OFICINA EN ACAPULCO, GRO.</t>
  </si>
  <si>
    <t>168</t>
  </si>
  <si>
    <t>OFICINA EN SALINA CRUZ, OAX.</t>
  </si>
  <si>
    <t>169</t>
  </si>
  <si>
    <t>OFICINA EN MAZATLÁN, SIN.</t>
  </si>
  <si>
    <t>170</t>
  </si>
  <si>
    <t>OFICINA EN CANANEA, SON.</t>
  </si>
  <si>
    <t>171</t>
  </si>
  <si>
    <t>OFICINA EN GUAYMAS, SON.</t>
  </si>
  <si>
    <t>172</t>
  </si>
  <si>
    <t>SUBDELEGACIÓN EN CD. REYNOSA, TAMPS.</t>
  </si>
  <si>
    <t>173</t>
  </si>
  <si>
    <t>SUBDELEGACIÓN EN TAMPICO, TAMPS.</t>
  </si>
  <si>
    <t>174</t>
  </si>
  <si>
    <t>OFICINA EN COATZACOALCOS, VER.</t>
  </si>
  <si>
    <t>175</t>
  </si>
  <si>
    <t>SUBDELEGACIÓN EN VERACRUZ, VER.</t>
  </si>
  <si>
    <t>176</t>
  </si>
  <si>
    <t>OFICINA EN ORIZABA, VER.</t>
  </si>
  <si>
    <t>177</t>
  </si>
  <si>
    <t>OFICINA EN POZA RICA, VER.</t>
  </si>
  <si>
    <t>SUBSECRETARÍA DEL TRABAJO</t>
  </si>
  <si>
    <t>DIRECCIÓN GENERAL DE INSPECCIÓN FEDERAL DEL TRABAJO</t>
  </si>
  <si>
    <t>DIRECCIÓN GENERAL DE REGISTRO DE ASOCIACIONES</t>
  </si>
  <si>
    <t>910 (210)</t>
  </si>
  <si>
    <t>710 (412)</t>
  </si>
  <si>
    <t>810 (312)</t>
  </si>
  <si>
    <t>313 (114)</t>
  </si>
  <si>
    <t>411 (610)</t>
  </si>
  <si>
    <t>510 (128)</t>
  </si>
  <si>
    <t>310 (110)</t>
  </si>
  <si>
    <t>HHG (E21)</t>
  </si>
  <si>
    <t>90A (L4E)</t>
  </si>
  <si>
    <t>9ZY (L4H)</t>
  </si>
  <si>
    <t>9ZU (L41)</t>
  </si>
  <si>
    <t>90E (L4M)</t>
  </si>
  <si>
    <t>90M (L40)</t>
  </si>
  <si>
    <t>90W (L4Y)</t>
  </si>
  <si>
    <t>9ZW (L4Z)</t>
  </si>
  <si>
    <t>90C (L5A)</t>
  </si>
  <si>
    <t>90I (L5B)</t>
  </si>
  <si>
    <t>90Y (L5C)</t>
  </si>
  <si>
    <t>90G (L5D)</t>
  </si>
  <si>
    <t>90K (L5E)</t>
  </si>
  <si>
    <t>90O (L5F)</t>
  </si>
  <si>
    <t>90Q (L5G)</t>
  </si>
  <si>
    <t>91E (L5H)</t>
  </si>
  <si>
    <t>91C (L3Z)</t>
  </si>
  <si>
    <t>90S (L51)</t>
  </si>
  <si>
    <t>90U (L5J)</t>
  </si>
  <si>
    <t>100 (L5K)</t>
  </si>
  <si>
    <t>L8K (L5S)</t>
  </si>
  <si>
    <t>91K (L5V)</t>
  </si>
  <si>
    <t>91I (L8H)</t>
  </si>
  <si>
    <t>91O (MBR)</t>
  </si>
  <si>
    <t>91Q (MBV)</t>
  </si>
  <si>
    <t>91S (MBW)</t>
  </si>
  <si>
    <t>91U (MCG)</t>
  </si>
  <si>
    <t>91W (MD0)</t>
  </si>
  <si>
    <t>117 (211)</t>
  </si>
  <si>
    <t>SUBSECRETARÍA DE CAPACITACIÓN, PRODUCTIVIDAD Y EMPLEO</t>
  </si>
  <si>
    <t>DIRECCIÓN GENERAL DE EMPLEO</t>
  </si>
  <si>
    <t>DIRECCIÓN GENERAL DE CAPACITACIÓN Y PRODUCTIVIDAD</t>
  </si>
  <si>
    <t>SUBSECRETARÍA DE PREVISIÓN SOCIAL</t>
  </si>
  <si>
    <t>DIRECCIÓN GENERAL DE EQUIDAD Y GENERO</t>
  </si>
  <si>
    <t>DIRECCIÓN GENERAL DE ENLACE LEGISLATIVO Y VINCULACIÓN SOCIAL</t>
  </si>
  <si>
    <t>DIRECCIÓN GENERAL DE SEGURIDAD Y SALUD EN EL TRABAJO</t>
  </si>
  <si>
    <t xml:space="preserve">DIRECCIÓN GENERAL DE DESARROLLO HUMANO </t>
  </si>
  <si>
    <t>DIRECCIÓN GENERAL DE INFORMÁTICA Y TELECOMUNICACIONES</t>
  </si>
  <si>
    <t>PROCURADURÍA FEDERAL DE LA DEFENSA DEL TRABAJO</t>
  </si>
  <si>
    <t>P7M</t>
  </si>
  <si>
    <t>COMITÉ NACIONAL MIXTO DE PROTECCIÓN AL SALARIO</t>
  </si>
  <si>
    <t>PBJ</t>
  </si>
  <si>
    <t>COMISIÓN NACIONAL DE LOS SALARIOS MÍNIMOS</t>
  </si>
  <si>
    <t>15  SECRETARÍA DE LA REFORMA AGRARIA</t>
  </si>
  <si>
    <t>160</t>
  </si>
  <si>
    <t>REPRESENTACIÓN REGIONAL NOROESTE</t>
  </si>
  <si>
    <t>REPRESENTACIÓN REGIONAL NORTE</t>
  </si>
  <si>
    <t>REPRESENTACIÓN REGIONAL NORESTE</t>
  </si>
  <si>
    <t>REPRESENTACIÓN REGIONAL PACIFICO</t>
  </si>
  <si>
    <t>REPRESENTACIÓN REGIONAL OCCIDENTE</t>
  </si>
  <si>
    <t>REPRESENTACIÓN REGIONAL CENTRO NORTE</t>
  </si>
  <si>
    <t>REPRESENTACIÓN REGIONAL PACIFICO CENTRO</t>
  </si>
  <si>
    <t>REPRESENTACIÓN REGIONAL CENTRO</t>
  </si>
  <si>
    <t>REPRESENTACIÓN REGIONAL CENTRO SUR</t>
  </si>
  <si>
    <t>REPRESENTACIÓN REGIONAL SUR</t>
  </si>
  <si>
    <t>REPRESENTACIÓN REGIONAL GOLFO</t>
  </si>
  <si>
    <t>REPRESENTACIÓN REGIONAL PENINSULAR</t>
  </si>
  <si>
    <t>REPRESENTACIÓN ESPECIAL CHIAPAS</t>
  </si>
  <si>
    <t>REPRESENTACIÓN ESPECIAL OAXACA</t>
  </si>
  <si>
    <t>SUBSECRETARÍA DE ORDENAMIENTO DE LA PROPIEDAD RURAL</t>
  </si>
  <si>
    <t>DIRECCIÓN GENERAL DE ORDENAMIENTO Y REGULARIZACIÓN</t>
  </si>
  <si>
    <t>UNIDAD DE CONCERTACIÓN AGRARIA</t>
  </si>
  <si>
    <t>UNIDAD TÉCNICA OPERATIVA</t>
  </si>
  <si>
    <t>SUBSECRETARÍA DE POLÍTICA SECTORIAL</t>
  </si>
  <si>
    <t>DIRECCIÓN GENERAL DE COORDINACIÓN</t>
  </si>
  <si>
    <t>DIRECCIÓN GENERAL DE POLÍTICA Y PLANEACIÓN AGRARIA</t>
  </si>
  <si>
    <t>DIRECCIÓN GENERAL DE INFORMACIÓN AGRARIA</t>
  </si>
  <si>
    <t>REGISTRO AGRARIO NACIONAL</t>
  </si>
  <si>
    <t>QEZ</t>
  </si>
  <si>
    <t>PROCURADURÍA AGRARIA</t>
  </si>
  <si>
    <t>109</t>
  </si>
  <si>
    <t>UNIDAD COORDINADORA DE ASUNTOS INTERNACIONALES</t>
  </si>
  <si>
    <t>CENTRO DE EDUCACIÓN Y CAPACITACIÓN PARA EL DESARROLLO SUSTENTABLE</t>
  </si>
  <si>
    <t>UNIDAD COORDINADORA DE PARTICIPACIÓN SOCIAL Y TRANSPARENCIA</t>
  </si>
  <si>
    <t>SUBSECRETARÍA DE PLANEACIÓN Y POLÍTICA AMBIENTAL</t>
  </si>
  <si>
    <t>DIRECCIÓN GENERAL DE PLANEACIÓN Y EVALUACIÓN</t>
  </si>
  <si>
    <t>DIRECCIÓN GENERAL DE ESTADÍSTICA E INFORMACIÓN AMBIENTAL</t>
  </si>
  <si>
    <t>DIRECCIÓN GENERAL DE POLÍTICA AMBIENTAL E INTEGRACIÓN REGIONAL Y SECTORIAL</t>
  </si>
  <si>
    <t>DIRECCIÓN GENERAL DE RECURSOS MATERIALES, INMUEBLES Y SERVICIOS</t>
  </si>
  <si>
    <t>SUBSECRETARÍA DE FOMENTO Y NORMATIVIDAD AMBIENTAL</t>
  </si>
  <si>
    <t>DIRECCIÓN GENERAL DE LA INDUSTRIA</t>
  </si>
  <si>
    <t>DIRECCIÓN GENERAL DEL SECTOR PRIMARIO Y RECURSOS NATURALES RENOVABLES</t>
  </si>
  <si>
    <t>DIRECCIÓN GENERAL DE FOMENTO AMBIENTAL DEL DESARROLLO URBANO, TRANSPORTE, SERVICIOS Y TURISMO</t>
  </si>
  <si>
    <t>DIRECCIÓN GENERAL DE ENERGÍA Y ACTIVIDADES EXTRACTIVAS</t>
  </si>
  <si>
    <t>SUBSECRETARÍA DE GESTIÓN PARA LA PROTECCIÓN AMBIENTAL</t>
  </si>
  <si>
    <t>DIRECCIÓN GENERAL DE MANEJO INTEGRAL DE CONTAMINANTES</t>
  </si>
  <si>
    <t>DIRECCIÓN GENERAL DE IMPACTO Y RIESGO AMBIENTAL</t>
  </si>
  <si>
    <t>DIRECCIÓN GENERAL DE FEDERALIZACION Y DESCENTRALIZACIÓN DE SERVICIOS FORESTALES Y DE SUELO</t>
  </si>
  <si>
    <t>DIRECCIÓN GENERAL DE VIDA SILVESTRE</t>
  </si>
  <si>
    <t>714</t>
  </si>
  <si>
    <t>DIRECCIÓN GENERAL DE ZONA FEDERAL MARÍTIMO TERRESTRE Y AMBIENTES COSTEROS</t>
  </si>
  <si>
    <t>COMISIÓN NACIONAL DEL AGUA</t>
  </si>
  <si>
    <t>INSTITUTO NACIONAL DE ECOLOGÍA</t>
  </si>
  <si>
    <t>PROCURADURÍA FEDERAL DE PROTECCIÓN AL AMBIENTE</t>
  </si>
  <si>
    <t>COMISIÓN NACIONAL DE AREAS NATURALES PROTEGIDAS</t>
  </si>
  <si>
    <t>RHQ</t>
  </si>
  <si>
    <t>COMISIÓN NACIONAL FORESTAL</t>
  </si>
  <si>
    <t>RJE</t>
  </si>
  <si>
    <t>INSTITUTO MEXICANO DE TECNOLOGÍA DEL AGUA</t>
  </si>
  <si>
    <t>17  PROCURADURÍA GENERAL DE LA REPÚBLICA</t>
  </si>
  <si>
    <t>PROCURADURÍA GENERAL DE LA REPÚBLICA</t>
  </si>
  <si>
    <t>SUBPROCURADURIA ESPECIAL</t>
  </si>
  <si>
    <t>FISCALIA ESPECIALIZADA PARA LA ATENCIÓN DE DELITOS ELECTORALES</t>
  </si>
  <si>
    <t>FISCALIA ESPECIALIZADA PARA LA ATENCIÓN DE DELITOS CONTRA LA SALUD</t>
  </si>
  <si>
    <t>UNIDAD ESPECIALIZADA EN DELINCUENCIA ORGANIZADA</t>
  </si>
  <si>
    <t>DIRECCIÓN GENERAL DE PREVENCIÓN DEL DELITO Y SERVICIOS A LA COMUNIDAD</t>
  </si>
  <si>
    <t>DIRECCIÓN GENERAL DE PROTECCIÓN A LOS DERECHOS HUMANOS</t>
  </si>
  <si>
    <t>AGENCIA FEDERAL DE INVESTIGACIÓN (AFI)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</si>
  <si>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</si>
  <si>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</si>
  <si>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</si>
  <si>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</si>
  <si>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</si>
  <si>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</si>
  <si>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</si>
  <si>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</si>
  <si>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</si>
  <si>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</si>
  <si>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</si>
  <si>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</si>
  <si>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</si>
  <si>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</si>
  <si>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</si>
  <si>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</si>
  <si>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</si>
  <si>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</si>
  <si>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</si>
  <si>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</si>
  <si>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</si>
  <si>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</si>
  <si>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</si>
  <si>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</si>
  <si>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</si>
  <si>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</si>
  <si>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</si>
  <si>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</si>
  <si>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</si>
  <si>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</si>
  <si>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</si>
  <si>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</si>
  <si>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155</t>
  </si>
  <si>
    <t>UNIDAD ESPECIALIZADA CONTRA EL LAVADO DE DINERO</t>
  </si>
  <si>
    <t>SUBPROCURADURIA DE COORDINACIÓN GENERAL Y DESARROLLO</t>
  </si>
  <si>
    <t>DIRECCIÓN GENERAL DE COORDINACIÓN INTERINSTITUCIONAL</t>
  </si>
  <si>
    <t>DIRECCIÓN GENERAL DE COORDINACIÓN DE SERVICIOS PERICIALES</t>
  </si>
  <si>
    <t>DIRECCIÓN GENERAL DE ORGANIZACIÓN Y CONTROL DEL PERSONAL MINISTERIAL, POLICIAL Y PERICIAL</t>
  </si>
  <si>
    <t>SUBPROCURADURIA JURÍDICA Y DE ASUNTOS INTERNACIONALES</t>
  </si>
  <si>
    <t>DIRECCIÓN GENERAL DE LO CONTENCIOSO Y CONSULTIVO</t>
  </si>
  <si>
    <t>DIRECCIÓN GENERAL DE ASUNTOS LEGALES INTERNACIONALES</t>
  </si>
  <si>
    <t>DIRECCIÓN GENERAL DE AMPARO</t>
  </si>
  <si>
    <t>DIRECCIÓN GENERAL DE CONSTITUCIONALIDAD Y DOCUMENTACIÓN JURÍDICA</t>
  </si>
  <si>
    <t>DIRECCIÓN GENERAL DE NORMATIVIDAD TÉCNICO PENAL</t>
  </si>
  <si>
    <t>SUBPROCURADURÍA DE PROCEDIMIENTOS PENALES "A"</t>
  </si>
  <si>
    <t>DIRECCIÓN GENERAL DE CONTROL DE PROCEDIMIENTOS PENALES "A"</t>
  </si>
  <si>
    <t>DIRECCIÓN GENERAL DEL MINISTERIO PUBLICO ESPECIALIZADO "A"</t>
  </si>
  <si>
    <t>SUBPROCURADURÍA DE PROCEDIMIENTOS PENALES "B"</t>
  </si>
  <si>
    <t>DIRECCIÓN GENERAL DE CONTROL DE PROCEDIMIENTOS PENALES "B"</t>
  </si>
  <si>
    <t>DIRECCIÓN GENERAL DEL MINISTERIO PÚBLICO ESPECIALIZADO "B"</t>
  </si>
  <si>
    <t>SUBPROCURADURIA DE PROCEDIMIENTOS PENALES "C"</t>
  </si>
  <si>
    <t>DIRECCIÓN GENERAL DE CONTROL DE PROCEDIMIENTOS PENALES "C"</t>
  </si>
  <si>
    <t>DIRECCIÓN GENERAL DEL MINISTERIO PÚBLICO ESPECIALIZADO "C"</t>
  </si>
  <si>
    <t>VISITADURÍA GENERAL</t>
  </si>
  <si>
    <t>DIRECCIÓN GENERAL DE VISITADURÍA</t>
  </si>
  <si>
    <t>DIRECCIÓN GENERAL DE INSPECCIÓN INTERNA</t>
  </si>
  <si>
    <t>810</t>
  </si>
  <si>
    <t>Cuadro 1</t>
  </si>
  <si>
    <t>RAMO Y UNIDAD RESPONSABLE</t>
  </si>
  <si>
    <t xml:space="preserve">RAMO </t>
  </si>
  <si>
    <t>PROYECTO DE PRESUPUESTO DE EGRESOS DE LA FEDERACIÓN (PPEF) 2003</t>
  </si>
  <si>
    <t>SUBTOTAL DE RAMOS ADMINISTRATIVOS</t>
  </si>
  <si>
    <t>c/ Incluye transferencias a Luz y Fuerza del Centro por 16,491.0 millones de pesos corrientes.</t>
  </si>
  <si>
    <r>
      <t>PEF APROBADO</t>
    </r>
    <r>
      <rPr>
        <b/>
        <sz val="7"/>
        <color indexed="8"/>
        <rFont val="Arial"/>
        <family val="2"/>
      </rPr>
      <t xml:space="preserve"> (CON REASIGNACIÓN DE UNIDADES)</t>
    </r>
  </si>
  <si>
    <r>
      <t xml:space="preserve">PROYECTO PEF </t>
    </r>
    <r>
      <rPr>
        <b/>
        <sz val="7"/>
        <color indexed="8"/>
        <rFont val="Arial"/>
        <family val="2"/>
      </rPr>
      <t>(CON REASIGNACIÓN DE UNIDADES)</t>
    </r>
  </si>
  <si>
    <t xml:space="preserve"> GASTO PROGRAMABLE POR RAMOS ADMINISTRATIVOS 2002-2003</t>
  </si>
  <si>
    <t>UNIDAD DE POLÍTICA Y CONTROL PRESUPUESTARIO</t>
  </si>
  <si>
    <t>UNIDAD DE INVERSIONES</t>
  </si>
  <si>
    <t>Variación Real (precios de 2003)</t>
  </si>
  <si>
    <t>2003(P)-2002(M)</t>
  </si>
  <si>
    <t xml:space="preserve">PEF APROBADO(A) </t>
  </si>
  <si>
    <t>PPEF PROYECTO(P)</t>
  </si>
  <si>
    <r>
      <t>Modificación de montos por reubicación de unidades responsables (M)</t>
    </r>
    <r>
      <rPr>
        <sz val="10"/>
        <rFont val="Arial"/>
        <family val="2"/>
      </rPr>
      <t xml:space="preserve"> a/</t>
    </r>
  </si>
  <si>
    <t>2003(P)-2002(A)</t>
  </si>
  <si>
    <t>COMPARATIVO DEL GASTO PROGRAMABLE POR UNIDAD RESPONSABLE 2002-2003, CLASIFICADAS POR RAMO ADMINISTRATIVO</t>
  </si>
  <si>
    <t xml:space="preserve">                       (Miles de pesos corrientes)</t>
  </si>
  <si>
    <t>a/ Los ramos Gobernación, Relaciones Exteriores, SHyCP, Educación y CONACYT implican reasignación de unidades administrativas entre ellos, que por efectos comparativos con el año 2002 modifican su total (ver cuadro 2).</t>
  </si>
  <si>
    <t>DIRECCIÓN GENERAL DE AUDITORÍA</t>
  </si>
  <si>
    <t>DIRECCIÓN GENERAL DE CONTROL Y VERIFICACIÓN</t>
  </si>
  <si>
    <t>DIRECCIÓN GENERAL DE RESPONSABILIDADES E INCONFORMIDADES</t>
  </si>
  <si>
    <t>813</t>
  </si>
  <si>
    <t>910</t>
  </si>
  <si>
    <t>912</t>
  </si>
  <si>
    <t>913</t>
  </si>
  <si>
    <t>DIRECCIÓN GENERAL DE CONTROL Y REGISTRO DE ASEGURAMIENTOS MINISTERIALES</t>
  </si>
  <si>
    <t>914</t>
  </si>
  <si>
    <t>DIRECCIÓN GENERAL DE SERVICIOS AÉREOS</t>
  </si>
  <si>
    <t>INSTITUTO DE CAPACITACIÓN</t>
  </si>
  <si>
    <t>SKC</t>
  </si>
  <si>
    <t>INSTITUTO NACIONAL DE CIENCIAS PENALES</t>
  </si>
  <si>
    <t>18  SECRETARÍA DE ENERGÍA</t>
  </si>
  <si>
    <t>DIRECCIÓN GENERAL DE ASUNTOS INTERNACIONALES</t>
  </si>
  <si>
    <t>SUBSECRETARÍA DE POLÍTICA ENERGÉTICA Y DESARROLLO TECNOLÓGICO</t>
  </si>
  <si>
    <t>DIRECCIÓN GENERAL DE FORMULACIÓN DE POLÍTICA ENERGÉTICA</t>
  </si>
  <si>
    <t>DIRECCIÓN GENERAL DE INVESTIGACIÓN Y DESARROLLO DE TECNOLOGÍA Y MEDIO AMBIENTE</t>
  </si>
  <si>
    <t>SUBSECRETARÍA DE ELECTRICIDAD</t>
  </si>
  <si>
    <t>DIRECCIÓN GENERAL DE OPERACIÓN FINANCIERA DEL SUBSECTOR ELECTRICIDAD</t>
  </si>
  <si>
    <t>DIRECCIÓN GENERAL DE OPERACIONES PRODUCTIVAS DEL SUBSECTOR ELECTRICIDAD</t>
  </si>
  <si>
    <t>DIRECCIÓN GENERAL DE INSTALACIONES ELÉCTRICAS Y RECURSOS NUCLEARES</t>
  </si>
  <si>
    <t>DIRECCIÓN GENERAL DE RECURSOS Y SERVICIOS GENERALES</t>
  </si>
  <si>
    <t>UNIDAD DE INFORMÁTICA Y TELECOMUNICACIONES</t>
  </si>
  <si>
    <t>SUBSECRETARÍA DE HIDROCARBUROS</t>
  </si>
  <si>
    <t>DIRECCIÓN GENERAL DE OPERACIÓN FINANCIERA DEL SUBSECTOR HIDROCARBUROS</t>
  </si>
  <si>
    <t>DIRECCIÓN GENERAL DE DESARROLLO INDUSTRIAL DE HIDROCARBUROS</t>
  </si>
  <si>
    <t>DIRECCIÓN GENERAL DE EXPLORACIÓN Y EXPLOTACIÓN DE HIDROCARBUROS</t>
  </si>
  <si>
    <t>DIRECCIÓN GENERAL DE GAS L. P.</t>
  </si>
  <si>
    <t>DIRECCIÓN GENERAL DE SEGURIDAD Y PROTECCIÓN AL AMBIENTE</t>
  </si>
  <si>
    <t>COMISIÓN NACIONAL DE SEGURIDAD NUCLEAR Y SALVAGUARDIAS</t>
  </si>
  <si>
    <t>COMISIÓN NACIONAL PARA EL AHORRO DE ENERGÍA</t>
  </si>
  <si>
    <t>COMISIÓN REGULADORA DE ENERGÍA</t>
  </si>
  <si>
    <t>T0K</t>
  </si>
  <si>
    <t>INSTITUTO DE INVESTIGACIONES ELÉCTRICAS</t>
  </si>
  <si>
    <t>T0Q</t>
  </si>
  <si>
    <t>INSTITUTO NACIONAL DE INVESTIGACIONES NUCLEARES</t>
  </si>
  <si>
    <t>20  SECRETARÍA DE DESARROLLO SOCIAL</t>
  </si>
  <si>
    <t>UNIDAD DE COORDINACIÓN SECTORIAL</t>
  </si>
  <si>
    <t>UNIDAD DE COORDINACIÓN DE DELEGACIONES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</si>
  <si>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</si>
  <si>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</si>
  <si>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</si>
  <si>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</si>
  <si>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</si>
  <si>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</si>
  <si>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</si>
  <si>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</si>
  <si>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</si>
  <si>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</si>
  <si>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</si>
  <si>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</si>
  <si>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</si>
  <si>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</si>
  <si>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</si>
  <si>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</si>
  <si>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</si>
  <si>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</si>
  <si>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</si>
  <si>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</si>
  <si>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</si>
  <si>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</si>
  <si>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</si>
  <si>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</si>
  <si>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</si>
  <si>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</si>
  <si>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</si>
  <si>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</si>
  <si>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</si>
  <si>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</si>
  <si>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</si>
  <si>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</si>
  <si>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EFICIENCIA DE PROGRAMAS DE DESARROLLO SOCIAL</t>
  </si>
  <si>
    <t>DIRECCIÓN GENERAL DE POLÍTICAS SOCIALES</t>
  </si>
  <si>
    <t>COORDINACIÓN GENERAL DE MICROREGIONES</t>
  </si>
  <si>
    <t>DIRECCIÓN GENERAL DE DESARROLLO SOCIAL Y HUMANO</t>
  </si>
  <si>
    <t>DIRECCIÓN GENERAL DE MEDICIÓN Y SEGUIMIENTO DE PROGRAMAS DE DESARROLLO SOCIAL</t>
  </si>
  <si>
    <t>SUBSECRETARÍA DE DESARROLLO URBANO Y ORDENACION DEL TERRITORIO</t>
  </si>
  <si>
    <t>DIRECCIÓN GENERAL DE ORDENACION DEL TERRITORIO</t>
  </si>
  <si>
    <t>DIRECCIÓN GENERAL DE DESARROLLO URBANO Y REGIONAL</t>
  </si>
  <si>
    <t>DIRECCIÓN GENERAL DE SUELO Y RESERVA TERRITORIAL</t>
  </si>
  <si>
    <t>DIRECCIÓN GENERAL DE ATENCIÓN SOCIAL A LA VIVIENDA URBANA Y RURAL</t>
  </si>
  <si>
    <t>COORDINACIÓN GENERAL DE ADMINISTRACIÓN</t>
  </si>
  <si>
    <t>DIRECCIÓN GENERAL DE INFORMÁTICA, TELECOMUNICACIONES Y DESARROLLO TECNOLÓGICO</t>
  </si>
  <si>
    <t>DIRECCIÓN GENERAL DE ORGANIZACIÓN, CALIDAD E INNOVACIÓN</t>
  </si>
  <si>
    <t>SUBSECRETARÍA DE PROSPECTIVA, PLANTACIÓN Y EVALUACIÓN</t>
  </si>
  <si>
    <t>DIRECCIÓN GENERAL DE EVALUACIÓN DE LOS PROGRAMAS SOCIALES</t>
  </si>
  <si>
    <t>COORDINACIÓN GENERAL DE PADRONES DE BENEFICIARIOS DE LOS PROGRAMAS SOCIALES</t>
  </si>
  <si>
    <t>COORDINACIÓN GENERAL DE PROSPECTIVA Y PLANEACIÓN</t>
  </si>
  <si>
    <t>COMISIÓN NACIONAL DE FOMENTO A LA VIVIENDA</t>
  </si>
  <si>
    <t>INSTITUTO NACIONAL DE DESARROLLO SOCIAL</t>
  </si>
  <si>
    <t>COORDINACIÓN NACIONAL DEL PROGRAMA DE DESARROLLO HUMANO OPORTUNIDADES</t>
  </si>
  <si>
    <t>V3A</t>
  </si>
  <si>
    <t>INSTITUTO NACIONAL DE LAS PERSONAS ADULTAS MAYORES (INAPAM)</t>
  </si>
  <si>
    <t>V3L</t>
  </si>
  <si>
    <t>INSTITUTO NACIONAL INDIGENISTA</t>
  </si>
  <si>
    <t>VQS</t>
  </si>
  <si>
    <t>COMISIÓN NACIONAL DE ZONAS ÁRIDAS</t>
  </si>
  <si>
    <t>VSS</t>
  </si>
  <si>
    <t>DICONSA, S. A. DE C. V.</t>
  </si>
  <si>
    <t>VST</t>
  </si>
  <si>
    <t>LICONSA, S. A. DE C. V.</t>
  </si>
  <si>
    <t>VYF</t>
  </si>
  <si>
    <t>FIDEICOMISO FONDO NACIONAL DE HABITACIONES POPULARES</t>
  </si>
  <si>
    <t>VZG</t>
  </si>
  <si>
    <t>FONDO NACIONAL PARA EL FOMENTO DE LAS ARTESANÍAS</t>
  </si>
  <si>
    <t>21  SECRETARÍA DE TURISMO</t>
  </si>
  <si>
    <t>SUBSECRETARÍA DE OPERACIÓN TURÍSTICA</t>
  </si>
  <si>
    <t>DIRECCIÓN GENERAL DE PROGRAMAS REGIONALES</t>
  </si>
  <si>
    <t>DIRECCIÓN GENERAL DE DESARROLLO DE PRODUCTOS TURÍSTICOS</t>
  </si>
  <si>
    <t>DIRECCIÓN GENERAL DE DESARROLLO DE LA CULTURA TURÍSTICA</t>
  </si>
  <si>
    <t>DIRECCIÓN GENERAL DE MEJORA REGULATORIA</t>
  </si>
  <si>
    <t>DIRECCIÓN GENERAL DE DESARROLLO INSTITUCIONAL Y COORDINACIÓN SECTORIAL</t>
  </si>
  <si>
    <t>DIRECCIÓN GENERAL DE SERVICIOS AL TURISTA</t>
  </si>
  <si>
    <t>SUBSECRETARÍA DE PLANEACIÓN TURÍSTICA</t>
  </si>
  <si>
    <t>DIRECCIÓN GENERAL DE INFORMACIÓN Y ANÁLISIS</t>
  </si>
  <si>
    <t>DIRECCIÓN GENERAL DE PLANEACIÓN ESTRATÉGICA Y POLÍTICA SECTORIAL</t>
  </si>
  <si>
    <t>CENTRO DE ESTUDIOS SUPERIORES DE TURISMO</t>
  </si>
  <si>
    <t>W3H</t>
  </si>
  <si>
    <t>BAJA, MANTENIMIENTO Y OPERACIÓN, S. A. DE C. V.</t>
  </si>
  <si>
    <t>W3J</t>
  </si>
  <si>
    <t>CONSEJO DE PROMOCIÓN TURÍSTICA DE MÉXICO, S. A. DE C. V.</t>
  </si>
  <si>
    <t>W3N</t>
  </si>
  <si>
    <t>FONDO NACIONAL DE FOMENTO AL TURISMO</t>
  </si>
  <si>
    <t>22  INSTITUTO FEDERAL ELECTORAL</t>
  </si>
  <si>
    <t>PRESIDENCIA DEL CONSEJO GENERAL</t>
  </si>
  <si>
    <t>CONSEJEROS ELECTORALES</t>
  </si>
  <si>
    <t>SECRETARÍA EJECUTIVA</t>
  </si>
  <si>
    <t>DIRECCIÓN EJECUTIVA DEL REGISTRO FEDERAL DE ELECTORES</t>
  </si>
  <si>
    <t>INSTITUTO NACIONAL PARA EL DESARROLLO DE CAPACIDADES DEL SECTOR RURAL A.C.(INCA-RURAL)</t>
  </si>
  <si>
    <t xml:space="preserve">D00 </t>
  </si>
  <si>
    <t xml:space="preserve">A00 </t>
  </si>
  <si>
    <t>16  SECRETARÍA DEL MEDIO AMBIENTE Y RECURSOS NATURALES</t>
  </si>
  <si>
    <t>27  SECRETARÍA DE LA CONTRALORÍA Y DESARROLLO ADMINISTRATIVO</t>
  </si>
  <si>
    <t>08  SECRETARÍA DE AGRICULTURA, GANADERÍA, DESARROLLO RURAL, PESCA Y ALIMENTACIÓN</t>
  </si>
  <si>
    <t>DIRECCIÓN EJECUTIVA DE PRERROGATIVAS Y PARTIDOS POLÍTICOS</t>
  </si>
  <si>
    <t>DIRECCIÓN EJECUTIVA DE ORGANIZACIÓN ELECTORAL</t>
  </si>
  <si>
    <t>DIRECCIÓN EJECUTIVA DEL SERVICIO PROFESIONAL ELECTORAL</t>
  </si>
  <si>
    <t>DIRECCIÓN EJECUTIVA DE CAPACITACIÓN ELECTORAL Y EDUCACIÓN CÍVICA</t>
  </si>
  <si>
    <t>DIRECCIÓN EJECUTIVA DE ADMINISTRACIÓN</t>
  </si>
  <si>
    <t>JUNTAS LOCALES</t>
  </si>
  <si>
    <t>JUNTAS DISTRITALES</t>
  </si>
  <si>
    <t>UNIDAD DE DESARROLLO ADMINISTRATIVO</t>
  </si>
  <si>
    <t>UNIDAD DE VINCULACIÓN PARA LA TRANSPARENCIA</t>
  </si>
  <si>
    <t>COORDINACIÓN GENERAL DE ÓRGANOS DE VIGILANCIA Y CONTROL</t>
  </si>
  <si>
    <t>SECRETARÍA EJECUTIVA DE LA COM. INTERSECRETARIAL PARA LA TRANSPARENCIA Y EL COMBATE A LA CORRUPCIÓN EN LA ADMON PÚB.FED.</t>
  </si>
  <si>
    <t>UNIDAD DE SERVICIOS ELECTRÓNICOS GUBERNAMENTALES</t>
  </si>
  <si>
    <t>SUBSECRETARÍA DE CONTROL Y AUDITORÍA DE LA GESTIÓN PÚBLICA</t>
  </si>
  <si>
    <t>209</t>
  </si>
  <si>
    <t>UNIDAD DE CONTROL Y EVALUACIÓN DE LA GESTIÓN PÚBLICA</t>
  </si>
  <si>
    <t>UNIDAD DE AUDITORÍA GUBERNAMENTAL</t>
  </si>
  <si>
    <t>DIRECCIÓN GENERAL DE OPERACIÓN REGIONAL Y CONTRALORÍA SOCIAL</t>
  </si>
  <si>
    <t>SUBSECRETARÍA DE ATENCIÓN CIUDADANA Y NORMATIVIDAD</t>
  </si>
  <si>
    <t>309</t>
  </si>
  <si>
    <t>UNIDAD DE NORMATIVIDAD DE ADQUISICIONES, OBRAS PÚBLICAS, SERVICIOS Y PATRIMONIO FEDERAL</t>
  </si>
  <si>
    <t>DIRECCIÓN GENERAL DE ATENCIÓN CIUDADANA</t>
  </si>
  <si>
    <t>DIRECCIÓN GENERAL DE RESPONSABILIDADES Y SITUACIÓN PATRIMONIAL</t>
  </si>
  <si>
    <t>DIRECCIÓN GENERAL DE INCONFORMIDADES</t>
  </si>
  <si>
    <t>SUBSECRETARÍA DE DESARROLLO Y SIMPLIFICACIÓN ADMINISTRATIVA</t>
  </si>
  <si>
    <t>DIRECCIÓN GENERAL DE SIMPLIFICACIÓN REGULATORIA</t>
  </si>
  <si>
    <t>DIRECCIÓN GENERAL DE EFICIENCIA ADMINISTRATIVA</t>
  </si>
  <si>
    <t>DIRECCIÓN GENERAL DE ANÁLISIS DE ESTRUCTURA Y PROFESIONALIZACIÓN DEL SERVICIO PÚBLICO</t>
  </si>
  <si>
    <t>DIRECCIÓN GENERAL DE MODERNIZACIÓN ADMINISTRATIVA Y PROCESOS</t>
  </si>
  <si>
    <t>COMISIÓN DE AVALÚOS DE BIENES NACIONALES</t>
  </si>
  <si>
    <t>INSTITUTO FEDERAL DE ACCESO A LA INFORMACIÓN PÚBLICA</t>
  </si>
  <si>
    <t>31  TRIBUNALES AGRARIOS</t>
  </si>
  <si>
    <t>TRIBUNAL SUPERIOR AGRARIO</t>
  </si>
  <si>
    <t>TRIBUNALES UNITARIOS AGRARIOS</t>
  </si>
  <si>
    <t>32  TRIBUNAL FEDERAL DE JUSTICIA FISCAL Y ADMINISTRATIVA</t>
  </si>
  <si>
    <t>TRIBUNAL FEDERAL DE JUSTICIA FISCAL Y ADMINISTRATIVA CON SEDE EN EL DISTRITO FEDERAL</t>
  </si>
  <si>
    <t>SALA REGIONAL DEL NOROESTE II, CIUDAD OBREGÓN, SON.</t>
  </si>
  <si>
    <t>PRIMERA SALA REGIONAL DEL NORTE CENTRO II, CON SEDE EN TORREÓN, COAH.</t>
  </si>
  <si>
    <t>PRIMERA SALA REGIONAL DEL NORESTE, CON SEDE EN GARZA GARCÍA, N. L.</t>
  </si>
  <si>
    <t>PRIMERA SALA REGIONAL DE OCCIDENTE, CON SEDE EN GUADALAJARA, JAL.</t>
  </si>
  <si>
    <t>SALA REGIONAL DEL CENTRO III, CON SEDE EN CELAYA, GTO.</t>
  </si>
  <si>
    <t>PRIMERA SALA REGIONAL DE ORIENTE, CON SEDE EN  PUEBLA, PUE.</t>
  </si>
  <si>
    <t>PRIMERA SALA REGIONAL DEL SURESTE, CON SEDE EN OAXACA, OAX.</t>
  </si>
  <si>
    <t>PRIMERA SALA REGIONAL PENÍNSULAR, CON SEDE EN MÉRIDA, YUC.</t>
  </si>
  <si>
    <t>SALA REGIONAL DEL PACÍFICO, ACAPULCO, GRO.</t>
  </si>
  <si>
    <t>PRIMERA SALA REGIONAL HIDALGO-MÉXICO, CON SEDE EN TLALNEPANTLA, MEX.</t>
  </si>
  <si>
    <t>201</t>
  </si>
  <si>
    <t>SEGUNDA SALA REGIONAL HIDALGO-MÉXICO, CON SEDE EN TLALNEPANTLA, MEX.</t>
  </si>
  <si>
    <t>202</t>
  </si>
  <si>
    <t>SALA REGIONAL DEL CENTRO II, CON SEDE EN QUERÉTARO, QRO.</t>
  </si>
  <si>
    <t>203</t>
  </si>
  <si>
    <t>SEGUNDA SALA REGIONAL DEL NORESTE, CON SEDE EN MONTERREY, N. L.</t>
  </si>
  <si>
    <t>204</t>
  </si>
  <si>
    <t>SALA REGIONAL DEL NOROESTE I, CON SEDE EN TIJUANA, B. C.</t>
  </si>
  <si>
    <t>SEGUNDA SALA REGIONAL DE OCCIDENTE, CON SEDE EN GUADALAJARA, JAL.</t>
  </si>
  <si>
    <t>206</t>
  </si>
  <si>
    <t>SALA REGIONAL DEL NORTE CENTRO I, CON SEDE EN CHIHUAHUA, CHIH.</t>
  </si>
  <si>
    <t>207</t>
  </si>
  <si>
    <t>SEGUNDA SALA REGIONAL DE ORIENTE, CON SEDE EN PUEBLA, PUE.</t>
  </si>
  <si>
    <t>301</t>
  </si>
  <si>
    <t>SALA REGIONAL DEL GOLFO, CON SEDE EN JALAPA, VER.</t>
  </si>
  <si>
    <t>302</t>
  </si>
  <si>
    <t>SALA REGIONAL DEL CENTRO I, CON SEDE EN AGUASCALIENTES, AGS.</t>
  </si>
  <si>
    <t>303</t>
  </si>
  <si>
    <t>SALA REGIONAL DEL NOROESTE III,CON SEDE EN CULIACÁN, SIN.</t>
  </si>
  <si>
    <t>304</t>
  </si>
  <si>
    <t>SEGUNDA SALA REGIONAL DEL NORTE CENTRO II,CON SEDE EN TORREÓN, COAH.</t>
  </si>
  <si>
    <t>305</t>
  </si>
  <si>
    <t>TERCERA SALA REGIONAL HIDALGO-MÉXICO, CON SEDE EN TLALNEPANTLA, MEX.</t>
  </si>
  <si>
    <t>SALA REGIONAL DEL GOLFO NORTE, CON SEDE EN CIUDAD VICTORIA TAMPS</t>
  </si>
  <si>
    <t>SALA REGIONAL CHIAPAS - TABASCO, CON SEDE EN TUXTLA GUTIÉRREZ, CHIAPAS</t>
  </si>
  <si>
    <t>SALA REGIONAL DEL CARIBE, CON SEDE EN CANCÚN, QUINTANA ROO</t>
  </si>
  <si>
    <t>35  COMISIÓN NACIONAL DE LOS DERECHOS HUMANOS</t>
  </si>
  <si>
    <t>PRESIDENCIA</t>
  </si>
  <si>
    <t>PRIMERA VISITADURÍA GENERAL</t>
  </si>
  <si>
    <t>SEGUNDA VISITADURÍA GENERAL</t>
  </si>
  <si>
    <t>TERCERA VISITADURÍA GENERAL</t>
  </si>
  <si>
    <t xml:space="preserve">CUARTA VISITADURÍA GENERAL </t>
  </si>
  <si>
    <t>105</t>
  </si>
  <si>
    <t>SECRETARÍA TÉCNICA DEL CONSEJO CONSULTIVO</t>
  </si>
  <si>
    <t>106</t>
  </si>
  <si>
    <t>107</t>
  </si>
  <si>
    <t>COORDINACIÓN GENERAL DE COMUNICACIÓN Y PROYECTOS</t>
  </si>
  <si>
    <t>108</t>
  </si>
  <si>
    <t>DIRECCIÓN GENERAL DEL CENTRO NACIONAL DE DERECHOS HUMANOS</t>
  </si>
  <si>
    <t>DIRECCIÓN GENERAL DE QUEJAS Y ORIENTACIÓN</t>
  </si>
  <si>
    <t>DIRECCIÓN GENERAL DE LA PRESIDENCIA</t>
  </si>
  <si>
    <t>DIRECCIÓN GENERAL DE INFORMACIÓN AUTOMATIZADA</t>
  </si>
  <si>
    <t>36  SECRETARÍA DE SEGURIDAD PÚBLICA</t>
  </si>
  <si>
    <t>COORDINACIÓN GENERAL DE ASUNTOS INTERNOS</t>
  </si>
  <si>
    <t>COORDINACIÓN GENERAL DE ASUNTOS JURÍDICOS</t>
  </si>
  <si>
    <t>SUBSECRETARÍA DE SEGURIDAD PÚBLICA</t>
  </si>
  <si>
    <t>DIRECCIÓN GENERAL DE PLANEACIÓN Y ESTADÍSTICA</t>
  </si>
  <si>
    <t>DIRECCIÓN GENERAL DE VINCULACIÓN CON INSTITUCIONES POLICIALES</t>
  </si>
  <si>
    <t>SUBSECRETARÍA DE SERVICIOS A LA CIUDADANÍA</t>
  </si>
  <si>
    <t>DIRECCIÓN GENERAL DE SERVICIOS A LA COMUNIDAD Y PARTICIPACIÓN CIUDADANA</t>
  </si>
  <si>
    <t>DIRECCIÓN GENERAL DE PROTECCIÓN DE LOS DERECHOS HUMANOS</t>
  </si>
  <si>
    <t>DIRECCIÓN GENERAL DE REGISTRO Y SUPERVISIÓN A EMPRESAS Y SERVICIOS DE SEGURIDAD PRIVADA</t>
  </si>
  <si>
    <t>DIRECCIÓN GENERAL DE ADMINISTRACIÓN Y FORMACIÓN DE RECURSOS HUMANOS</t>
  </si>
  <si>
    <t>DIRECCIÓN GENERAL DE DESARROLLO TECNOLÓGICO</t>
  </si>
  <si>
    <t>CONSEJO DE MENORES</t>
  </si>
  <si>
    <t>POLICÍA FEDERAL PREVENTIVA</t>
  </si>
  <si>
    <t>SECRETARIADO EJECUTIVO DEL SISTEMA NACIONAL DE SEGURIDAD PÚBLICA</t>
  </si>
  <si>
    <t>PREVENCIÓN Y READAPTACIÓN SOCIAL</t>
  </si>
  <si>
    <t>37  CONSEJERÍA JURÍDICA DEL EJECUTIVO FEDERAL</t>
  </si>
  <si>
    <t>CONSEJERÍA JURÍDICA DEL EJECUTIVO FEDERAL</t>
  </si>
  <si>
    <t>38  CONSEJO NACIONAL DE CIENCIA Y TECNOLOGÍA</t>
  </si>
  <si>
    <t>DIRECCIÓN GENERAL</t>
  </si>
  <si>
    <t>CENTRO DE INVESTIGACIÓN EN GEOGRAFÍA Y GEOMATICA ING JORGE L. TAMAYO, A.C.</t>
  </si>
  <si>
    <t>CENTRO DE INVESTIGACIÓN EN MATEMATICAS, A. C.</t>
  </si>
  <si>
    <t>CENTRO DE INVESTIGACIÓN Y ASESORIA TECNOLOGICA EN CUERO Y CALZADO, A. C.</t>
  </si>
  <si>
    <t>DIRECCIÓN GENERAL JURÍDICA DE EGRESOS</t>
  </si>
  <si>
    <t xml:space="preserve">Introducción </t>
  </si>
  <si>
    <t>I. Gasto programable por ramos administrativos</t>
  </si>
  <si>
    <t>Página</t>
  </si>
  <si>
    <t xml:space="preserve">   Cuadro 2. Unidades responsables reasignadas por ramo </t>
  </si>
  <si>
    <t xml:space="preserve">   Cuadro 1. Gasto programable por ramos administrativos 2002-2003</t>
  </si>
  <si>
    <t xml:space="preserve">    Cuadro 4. Comparativos entre unidades responsables seleccionadas </t>
  </si>
  <si>
    <t xml:space="preserve">    PEF 2002 - PPEF2003 (Consolidado)</t>
  </si>
  <si>
    <t>TRANSFERENCIAS A LUZ Y FUERZA DEL CENTRO S.A.</t>
  </si>
  <si>
    <t>I. GASTO PROGRAMABLE POR RAMOS ADMINISTRATIVOS</t>
  </si>
  <si>
    <t>TOTAL DE RAMOS ADMINISTRATIVOS</t>
  </si>
  <si>
    <t>TOTAL  SECRETARÍAS</t>
  </si>
  <si>
    <t>TOTAL SUBSECRETARÍAS</t>
  </si>
  <si>
    <t>TOTAL ÁREAS DE COMUNICACIÓN SOCIAL</t>
  </si>
  <si>
    <t>TOTAL  UNIDADES JURÍDICAS</t>
  </si>
  <si>
    <t>TOTAL UNIDADES DE CONTRALORÍA</t>
  </si>
  <si>
    <t>TOTAL OFICIALIAS MAYORES</t>
  </si>
  <si>
    <t>TOTAL ÁREAS DE PROGRAMACIÓN Y PRESUPUESTO</t>
  </si>
  <si>
    <t>TOTAL ÁREAS DE ADMINISTRACIÓN</t>
  </si>
  <si>
    <t>TOTAL ÁREAS DE RECURSOS MATERIALES</t>
  </si>
  <si>
    <t>TOTAL UNIDADES DE INFORMÁTICA</t>
  </si>
  <si>
    <t>Continúa...</t>
  </si>
  <si>
    <t>...Finaliza</t>
  </si>
  <si>
    <t xml:space="preserve">     (CONSOLIDADO)</t>
  </si>
  <si>
    <t>CENTRO DE INVESTIGACIÓN Y ASISTENCIA EN TECNOLOGIA Y DISEÑO DEL ESTADO DE JALISCO, A. C.</t>
  </si>
  <si>
    <t>CENTRO DE INVESTIGACIÓN Y DESARROLLO TECNOLOGICO EN ELECTROQUIMICA, S. C.</t>
  </si>
  <si>
    <t>CENTRO DE INVESTIGACIÓN Y DOCENCIA ECONOMICAS, A. C.</t>
  </si>
  <si>
    <t>CENTRO DE INVESTIGACIONES BIOLOGICAS DEL NOROESTE, S. C.</t>
  </si>
  <si>
    <t>c/</t>
  </si>
  <si>
    <t>b/ Incluye  transferencias a Luz y Fuerza del Centro por 13,091.3 millones de pesos corrientes.</t>
  </si>
  <si>
    <t>CENTRO DE INVESTIGACIONES CIENTIFICAS DE YUCATAN , A. C.</t>
  </si>
  <si>
    <t>CENTRO DE INVESTIGACIONES EN OPTICA, A. C.</t>
  </si>
  <si>
    <t>CENTRO DE INVESTIGACIONES EN QUIMICA APLICADA</t>
  </si>
  <si>
    <t>EL COLEGIO DE LA FRONTERA NORTE, A. C.</t>
  </si>
  <si>
    <t>EL COLEGIO DE MICHOACAN, A. C.</t>
  </si>
  <si>
    <t>EL COLEGIIO DE SAN LUIS, A. C.</t>
  </si>
  <si>
    <t>FONDO PARA EL DESARROLLO DE RECURSOS HUMANOS</t>
  </si>
  <si>
    <t>INSTITUTO DE INVESTIGACIONES Dr. José Maria Luis Mora</t>
  </si>
  <si>
    <t>INSTITUTO NACIONAL DE ASTROFÍSICA,ÓPTICA Y ELECTRÓNICA</t>
  </si>
  <si>
    <t>CENTRO DE INVESTIGACIÓN CIENTÍFICA Y DE EDUCACIÓN SUPERIOR DE ENSENADA,BAJA CALIFORNIA</t>
  </si>
  <si>
    <t>CENTRO DE INVESTIGACIÓN EN ALIMENTACIÓN  Y DESARROLLO, A. C.</t>
  </si>
  <si>
    <t>TOTAL</t>
  </si>
  <si>
    <t>PROYECTO DE PRESUPUESTO DE EGRESOS DE LA FEDERACIÓN 2003</t>
  </si>
  <si>
    <t>(Miles de pesos corrientes)</t>
  </si>
  <si>
    <t>DIFERENCIA NOMINAL</t>
  </si>
  <si>
    <t>DIFERENCIA PORCENTUAL</t>
  </si>
  <si>
    <t xml:space="preserve">VARIACIÓN REAL </t>
  </si>
  <si>
    <t>$</t>
  </si>
  <si>
    <t>%</t>
  </si>
  <si>
    <t xml:space="preserve"> 01  PODER LEGISLATIVO</t>
  </si>
  <si>
    <t>100</t>
  </si>
  <si>
    <t>H. CÁMARA DE DIPUTADOS</t>
  </si>
  <si>
    <t>101</t>
  </si>
  <si>
    <t>AUDITORÍA SUPERIOR DE LA FEDERACIÓN</t>
  </si>
  <si>
    <t>200</t>
  </si>
  <si>
    <t>H. CÁMARA DE SENADORES</t>
  </si>
  <si>
    <t>02  PRESIDENCIA DE LA REPÚBLICA</t>
  </si>
  <si>
    <t>111</t>
  </si>
  <si>
    <t>COORDINACIÓN GENERAL DE COMUNICACIÓN SOCIAL</t>
  </si>
  <si>
    <t>SECRETARÍA PARTICULAR</t>
  </si>
  <si>
    <t>113</t>
  </si>
  <si>
    <t>DIRECCIÓN GENERAL DE ADMINISTRACIÓN</t>
  </si>
  <si>
    <t>114</t>
  </si>
  <si>
    <t>COORDINACIÓN PRESIDENCIAL PARA ALIANZA CIUDADANA</t>
  </si>
  <si>
    <t>118</t>
  </si>
  <si>
    <t>CONSEJERO PRESIDENCIAL DE SEGURIDAD NACIONAL Y COMISIÓN DE ORDEN Y RESPETO</t>
  </si>
  <si>
    <t>119</t>
  </si>
  <si>
    <t>COMISIÓN PARA EL DESARROLLO SOCIAL</t>
  </si>
  <si>
    <t>120</t>
  </si>
  <si>
    <t>OFICINA PARA LA INNOVACIÓN GUBERNAMENTAL</t>
  </si>
  <si>
    <t>121</t>
  </si>
  <si>
    <t>OFICINA DE POLÍTICAS PÚBLICAS Y CRECIMIENTO CON CALIDAD</t>
  </si>
  <si>
    <t>122</t>
  </si>
  <si>
    <t>OFICINA DE PLANEACIÓN ESTRATÉGICA Y DESARROLLO REGIONAL</t>
  </si>
  <si>
    <t>125</t>
  </si>
  <si>
    <t>OFICINA DE REPRESENTACIÓN PARA EL DESARROLLO DE LOS PUEBLOS INDÍGENAS</t>
  </si>
  <si>
    <t>126</t>
  </si>
  <si>
    <t>OFICINA DE REPRESENTACIÓN PARA LA PROMOCIÓN E INTEGRACIÓN SOCIAL PARA LAS PERSONAS CON DISCAPACIDAD</t>
  </si>
  <si>
    <t>127</t>
  </si>
  <si>
    <t>OFICINA DE REPRESENTACIÓN PARA MEXICANOS EN EL EXTERIOR Y MÉXICO-AMERICANOS</t>
  </si>
  <si>
    <t>128</t>
  </si>
  <si>
    <t>129</t>
  </si>
  <si>
    <t>210</t>
  </si>
  <si>
    <t>ESTADO MAYOR PRESIDENCIAL</t>
  </si>
  <si>
    <t>211</t>
  </si>
  <si>
    <t>COORDINACIÓN GENERAL DE TRANSPORTE AÉREO PRESIDENCIAL</t>
  </si>
  <si>
    <t xml:space="preserve">03  PODER JUDICIAL </t>
  </si>
  <si>
    <t>SUPREMA CORTE DE JUSTICIA DE LA NACIÓN</t>
  </si>
  <si>
    <t>110</t>
  </si>
  <si>
    <t>CONSEJO DE LA JUDICATURA FEDERAL</t>
  </si>
  <si>
    <t>SALA SUPERIOR</t>
  </si>
  <si>
    <t>SALAS REGIONALES</t>
  </si>
  <si>
    <t>04  SECRETARIA DE GOBERNACIÓN</t>
  </si>
  <si>
    <t>SECRETARÍA</t>
  </si>
  <si>
    <t xml:space="preserve">DIRECCIÓN GENERAL DE COMUNICACIÓN SOCIAL </t>
  </si>
  <si>
    <t>112</t>
  </si>
  <si>
    <t>COORDINACIÓN GENERAL DE PROTECCIÓN CIVIL</t>
  </si>
  <si>
    <t>UNIDAD DE CONTRALORÍA INTERNA</t>
  </si>
  <si>
    <t>DIRECCION GENERAL PARA EL FONDO DE DESASTRES NATURALES</t>
  </si>
  <si>
    <t>SUBSECRETARÍA DE GOBIERNO</t>
  </si>
  <si>
    <t>DIRECCIÓN GENERAL DE ASUNTOS JURÍDICOS</t>
  </si>
  <si>
    <t>UNIDAD DE GOBIERNO</t>
  </si>
  <si>
    <t>UNIDAD PARA LA ATENCIÓN DE ORGANIZACIONES SOCIALES</t>
  </si>
  <si>
    <t>DIRECCIÓN GENERAL DE COORDINACIÓN CON ENTIDADES FEDERATIVAS</t>
  </si>
  <si>
    <t>UNIDAD DE ENLACE FEDERAL</t>
  </si>
  <si>
    <t>SUBSECRETARIA DE ENLACE LEGISLATIVO</t>
  </si>
  <si>
    <t>DIRECCIÓN GENERAL DE ESTUDIOS LEGISLATIVOS</t>
  </si>
  <si>
    <t>UNIDAD DE ENLACE LEGISLATIVO</t>
  </si>
  <si>
    <t>DIRECCIÓN GENERAL DE INFORMACIÓN LEGISLATIVA</t>
  </si>
  <si>
    <t>400</t>
  </si>
  <si>
    <t>SUBSECRETARÍA DE POBLACIÓN , MIGRACIÓN Y ASUNTOS RELIGIOSOS</t>
  </si>
  <si>
    <t>410</t>
  </si>
  <si>
    <t>DIRECCIÓN GENERAL DEL REGISTRO NACIONAL DE POBLACIÓN E IDENTIFICACIÓN PERSONAL</t>
  </si>
  <si>
    <t>DIRECCIÓN GENERAL DE ASOCIACIONES RELIGIOSAS</t>
  </si>
  <si>
    <t>500</t>
  </si>
  <si>
    <t>SUBSECRETARÍA DE DESARROLLO POLÍTICO</t>
  </si>
  <si>
    <t>510</t>
  </si>
  <si>
    <t>DIRECCIÓN GENERAL DE DESARROLLO POLÍTICO</t>
  </si>
  <si>
    <t>511</t>
  </si>
  <si>
    <t>18  SECRETARÍA DE ENERGÍA (Con transferencias a Luz y Fuerza del Centro)</t>
  </si>
  <si>
    <t>18  SECRETARÍA DE ENERGÍA (Sin transferencias a Luz y Fuerza del Centro)</t>
  </si>
  <si>
    <t>II. COMPARATIVO DE UNIDADES RESPONSABLES SELECCIONADAS 2002-2003</t>
  </si>
  <si>
    <t>CONTRALORÍAS</t>
  </si>
  <si>
    <t>OFICIALÍAS  MAYORES</t>
  </si>
  <si>
    <t>Cuadro 3aa</t>
  </si>
  <si>
    <t>Cuadro 3n (continuación)</t>
  </si>
  <si>
    <t>Cuadro 3i (continuación)</t>
  </si>
  <si>
    <t>Cuadro 3j (continuación)</t>
  </si>
  <si>
    <t>Cuadro 3k (continuación)</t>
  </si>
  <si>
    <t>Cuadro 3l (continuación)</t>
  </si>
  <si>
    <t>Cuadro 3p (continuación)</t>
  </si>
  <si>
    <r>
      <t xml:space="preserve">Fuente: Elaborado por el Centro de Estudios de las Finanzas Públicas de la H. Cámara de Diputados, con base en el </t>
    </r>
    <r>
      <rPr>
        <i/>
        <sz val="10"/>
        <rFont val="Arial"/>
        <family val="2"/>
      </rPr>
      <t>Decreto del Presupuesto de Egresos de la Federación 2002</t>
    </r>
    <r>
      <rPr>
        <sz val="10"/>
        <rFont val="Arial"/>
        <family val="2"/>
      </rPr>
      <t xml:space="preserve"> y el </t>
    </r>
    <r>
      <rPr>
        <i/>
        <sz val="10"/>
        <rFont val="Arial"/>
        <family val="2"/>
      </rPr>
      <t>Proyecto de Presupuesto de Egresos de la Federación para el Ejercicio Fiscal 2003</t>
    </r>
    <r>
      <rPr>
        <sz val="10"/>
        <rFont val="Arial"/>
        <family val="2"/>
      </rPr>
      <t>.</t>
    </r>
  </si>
  <si>
    <t>Cuadro 3h (continuación)</t>
  </si>
  <si>
    <t>Cuadro 3aa.</t>
  </si>
  <si>
    <t>Cuadro 5b (continuación)</t>
  </si>
  <si>
    <t xml:space="preserve">Cuadro 5b </t>
  </si>
  <si>
    <t>DIRECCIÓN GENERAL DE ENLACE POLÍTICO</t>
  </si>
  <si>
    <t>600</t>
  </si>
  <si>
    <t>SUBSECRETARÍA DE ASUNTOS RELIGIOSOS</t>
  </si>
  <si>
    <t>610</t>
  </si>
  <si>
    <t xml:space="preserve">SUBSECRETARÍA DE NORMATIVIDAD DE MEDIOS </t>
  </si>
  <si>
    <t>710</t>
  </si>
  <si>
    <t>DIRECCIÓN GENERAL DE RADIO, TELEVISIÓN Y CINEMATOGRAFÍA</t>
  </si>
  <si>
    <t>DIRECCIÓN GENERAL DE NORMATIVIDAD DE COMUNICACIÓN</t>
  </si>
  <si>
    <t>712</t>
  </si>
  <si>
    <t>DIRECCIÓN GENERAL DE MEDIOS IMPRESOS</t>
  </si>
  <si>
    <t>800</t>
  </si>
  <si>
    <t>OFICIALÍA MAYOR</t>
  </si>
  <si>
    <t>DIRECCIÓN GENERAL DE RECURSOS HUMANOS</t>
  </si>
  <si>
    <t>811</t>
  </si>
  <si>
    <t>DIRECCIÓN GENERAL DE PROGRAMACIÓN Y PRESUPUESTO</t>
  </si>
  <si>
    <t>812</t>
  </si>
  <si>
    <t>DIRECCIÓN GENERAL DE RECURSOS MATERIALES Y SERVICIOS GENERALES</t>
  </si>
  <si>
    <t>DIRECCIÓN GENERAL DE TECNOLOGÍAS DE LA INFORMACIÓN</t>
  </si>
  <si>
    <t>SUBSECRETARIA DE ASUNTOS JURÍDICOS Y DERECHOS HUMANOS</t>
  </si>
  <si>
    <t>UNIDAD DE ASUNTOS JURÍDICOS</t>
  </si>
  <si>
    <t>UNIDAD PARA LA PROMOCIÓN Y DEFENSA DE LOS DERECHOS HUMANOS</t>
  </si>
  <si>
    <t>DIRECCIÓN GENERAL DE COMPILACIÓN Y CONSULTA DEL ORDEN JURÍDICO NACIONAL</t>
  </si>
  <si>
    <t>A00</t>
  </si>
  <si>
    <t>INSTITUTO NACIONAL PARA EL FEDERALISMO Y EL DESARROLLO MUNICIPAL</t>
  </si>
  <si>
    <t>B00</t>
  </si>
  <si>
    <t>ARCHIVO GENERAL DE LA NACIÓN</t>
  </si>
  <si>
    <t>C00</t>
  </si>
  <si>
    <t>INSTITUTO NACIONAL DE ESTUDIOS HISTÓRICOS DE LA REVOLUCIÓN MEXICANA</t>
  </si>
  <si>
    <t>E0A</t>
  </si>
  <si>
    <t>NOTIMEX, S. A. DE C. V.</t>
  </si>
  <si>
    <t>F00</t>
  </si>
  <si>
    <t>TRIBUNAL FEDERAL DE CONCILIACIÓN Y ARBITRAJE</t>
  </si>
  <si>
    <t>FKU</t>
  </si>
  <si>
    <t>PENSIONADOS DE TALLERES GRÁFICOS DE LA NACIÓN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</si>
  <si>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</si>
  <si>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</si>
  <si>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</si>
  <si>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</si>
  <si>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</si>
  <si>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</si>
  <si>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K00</t>
  </si>
  <si>
    <t>INSTITUTO NACIONAL DE MIGRACIÓN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</si>
  <si>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</si>
  <si>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</si>
  <si>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</si>
  <si>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</si>
  <si>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Q00</t>
  </si>
  <si>
    <t>CENTRO DE PRODUCCIÓN DE PROGRAMAS INFORMATIVOS Y ESPECIALES</t>
  </si>
  <si>
    <t>SECRETARÍA TECNICA DE LA COMISIÓN PARA ASUNTOS DE LA FRONTERA NORTE</t>
  </si>
  <si>
    <t>05  SECRETARIA DE RELACIONES EXTERIORES</t>
  </si>
  <si>
    <t>102</t>
  </si>
  <si>
    <t>DIRECCIÓN GENERAL DE ENLACE FEDERAL Y ESTATAL</t>
  </si>
  <si>
    <t>103</t>
  </si>
  <si>
    <t>CONSULTORÍA JURÍDICA</t>
  </si>
  <si>
    <t>DIRECCIÓN GENERAL DE PROTOCOLO</t>
  </si>
  <si>
    <t>DIRECCIÓN GENERAL DE COMUNICACIÓN SOCIAL</t>
  </si>
  <si>
    <t>UNIDAD DE ASUNTOS CULTURALES</t>
  </si>
  <si>
    <t>SUBSECRETARÍA DE RELACIONES EXTERIORES</t>
  </si>
  <si>
    <t>DIRECCIÓN GENERAL PARA AMÉRICA DEL NORTE</t>
  </si>
  <si>
    <t>DIRECCIÓN GENERAL DE PROTECCIÓN Y ASUNTOS CONSULARES</t>
  </si>
  <si>
    <t>212</t>
  </si>
  <si>
    <t>DIRECCIÓN GENERAL DE COMUNIDADES MEXICANAS EN EL EXTERIOR Y ENLACE ESTATAL</t>
  </si>
  <si>
    <t>300</t>
  </si>
  <si>
    <t>SUBSECRETARÍA PARA AMÉRICA LATINA Y EL CARIBE</t>
  </si>
  <si>
    <t>310</t>
  </si>
  <si>
    <t>DIRECCIÓN GENERAL PARA AMÉRICA LATINA Y EL CARIBE</t>
  </si>
  <si>
    <t>311</t>
  </si>
  <si>
    <t>DIRECCIÓN GENERAL DE ORGANISMOS Y MECANISMOS REGIONALES AMERICANOS</t>
  </si>
  <si>
    <t>312</t>
  </si>
  <si>
    <t>SUBSECRETARÍA PARA ÁFRICA, ASIA-PACIFICO, EUROPA Y NACIONES UNIDAS</t>
  </si>
  <si>
    <t>DIRECCIÓN GENERAL PARA EL SISTEMA DE LAS NACIONES UNIDAS</t>
  </si>
  <si>
    <t>411</t>
  </si>
  <si>
    <t>DIRECCIÓN GENERAL PARA EUROPA</t>
  </si>
  <si>
    <t>412</t>
  </si>
  <si>
    <t>DIRECCIÓN GENERAL DE DERECHOS HUMANOS</t>
  </si>
  <si>
    <t>413</t>
  </si>
  <si>
    <t>DIRECCIÓN GENERAL PARA ÁFRICA, ASIA-PACIFICO Y MEDIO ORIENTE</t>
  </si>
  <si>
    <t>SUBSECRETARÍA DE RELACIONES ECONÓMICAS Y COOPERACIÓN INTERNACIONAL</t>
  </si>
  <si>
    <t>COORDINACIÓN GENERAL PLAN PUEBLA - PANAMÁ</t>
  </si>
  <si>
    <t>DIRECCIÓN GENERAL DE PROMOCIÓN ECONÓMICA INTERNACIONAL</t>
  </si>
  <si>
    <t>512</t>
  </si>
  <si>
    <t>DIRECCIÓN GENERAL DE NEGOCIACIONES ECONÓMICAS INTERNACIONALES</t>
  </si>
  <si>
    <t>513</t>
  </si>
  <si>
    <t>DIRECCIÓN GENERAL DE RELACIONES ECONÓMICAS BILATERALES</t>
  </si>
  <si>
    <t>514</t>
  </si>
  <si>
    <t>DIRECCIÓN GENERAL DE ORGANISMOS DE COOPERACIÓN ECONÓMICA Y DE DESARROLLO</t>
  </si>
  <si>
    <t>DIRECCIÓN GENERAL DE COOPERACIÓN TÉCNICA Y CIENTÍFICA</t>
  </si>
  <si>
    <t>DIRECCIÓN GENERAL DEL SERVICIO EXTERIOR Y DE PERSONAL</t>
  </si>
  <si>
    <t>611</t>
  </si>
  <si>
    <t>612</t>
  </si>
  <si>
    <t>DIRECCIÓN GENERAL DE DELEGACIONES</t>
  </si>
  <si>
    <t>613</t>
  </si>
  <si>
    <t>DIRECCIÓN GENERAL DE PROGRAMACIÓN, ORGANIZACIÓN Y PRESUPUESTO</t>
  </si>
  <si>
    <t>614</t>
  </si>
  <si>
    <t>DIRECCIÓN GENERAL DE BIENES INMUEBLES Y RECURSOS MATERIALES</t>
  </si>
  <si>
    <t>615</t>
  </si>
  <si>
    <t>DIRECCIÓN GENERAL DE COMUNICACIONES E INFORMÁTICA</t>
  </si>
  <si>
    <t>616</t>
  </si>
  <si>
    <t>SUBSECRETARÍA PARA DERECHOS HUMANOS Y DEMOCRACIA</t>
  </si>
  <si>
    <t>SUBSECRETARÍA PARA TEMAS GLOBALES</t>
  </si>
  <si>
    <t>DIRECCIÓN GENERAL PARA TEMAS GLOBALES</t>
  </si>
  <si>
    <t>SECCIÓN MEXICANA DE LA COMISIÓN INTERNACIONAL DE LÍMITES Y AGUAS MÉXICO-ESTADOS UNIDOS DE AMÉRICA</t>
  </si>
  <si>
    <t>SECCIÓN MEXICANA DE LA COMISIÓN INTERNACIONAL DE LÍMITES Y AGUAS MÉXICO-GUATEMALA-BELICE</t>
  </si>
  <si>
    <t>D00</t>
  </si>
  <si>
    <t>INSTITUTO DE MÉXICO</t>
  </si>
  <si>
    <t>INSTITUTO MATÍAS ROMERO</t>
  </si>
  <si>
    <t>I01</t>
  </si>
  <si>
    <t>DIRECCIÓN GENERAL DEL ACERVO HISTÓRICO DIPLOMÁTICO</t>
  </si>
  <si>
    <t>06  SECRETARÍA DE HACIENDA Y CRÉDITO PÚBLICO</t>
  </si>
  <si>
    <t>UNIDAD DE COORDINACIÓN TÉCNICA Y VOCERO DE LA SECRETARÍA DE HACIENDA Y CRÉDITO PÚBLICO</t>
  </si>
  <si>
    <t>UNIDAD DE ENLACE CON EL CONGRESO DE LA UNIÓN</t>
  </si>
  <si>
    <t>UNIDAD DE COMUNICACIÓN SOCIAL Y VOCERO</t>
  </si>
  <si>
    <t>ÓRGANO INTERNO DE CONTROL</t>
  </si>
  <si>
    <t>SUBSECRETARÍA DE HACIENDA Y CRÉDITO PÚBLICO</t>
  </si>
  <si>
    <t>DIRECCIÓN GENERAL DE CRÉDITO PÚBLICO</t>
  </si>
  <si>
    <t>DIRECCIÓN GENERAL DE PLANEACIÓN HACENDARÍA</t>
  </si>
  <si>
    <t>DIRECCIÓN GENERAL DE BANCA DE DESARROLLO</t>
  </si>
  <si>
    <t>213</t>
  </si>
  <si>
    <t>DIRECCIÓN GENERAL DE BANCA Y AHORRO</t>
  </si>
  <si>
    <t>214</t>
  </si>
  <si>
    <t>DIRECCIÓN GENERAL DE SEGUROS Y VALORES</t>
  </si>
  <si>
    <t>215</t>
  </si>
  <si>
    <t>DIRECCIÓN GENERAL DE ASUNTOS HACENDARIOS INTERNACIONALES</t>
  </si>
  <si>
    <t>SUBSECRETARÍA DE INGRESOS</t>
  </si>
  <si>
    <t>GASTO PROGRAMABLE DEVENGADO DEL SECTOR PÚBLICO</t>
  </si>
  <si>
    <t>UNIDAD DE POLÍTICA DE INGRESOS</t>
  </si>
  <si>
    <t>UNIDAD DE LEGISLACIÓN TRIBUTARIA</t>
  </si>
  <si>
    <t>313</t>
  </si>
  <si>
    <t>UNIDAD DE COORDINACIÓN CON ENTIDADES FEDERATIVAS</t>
  </si>
  <si>
    <t>SUBSECRETARÍA DE EGRESOS</t>
  </si>
  <si>
    <t>UNIDAD DE CONTABILIDAD GUBERNAMENTAL E INFORMES SOBRE LA GESTIÓN PÚBLICA</t>
  </si>
  <si>
    <t>UNIDAD DE SERVICIO CIVIL</t>
  </si>
  <si>
    <t>414</t>
  </si>
  <si>
    <t>DIRECCIÓN GENERAL DE PROGRAMACIÓN Y PRESUPUESTO DE SERVICIOS</t>
  </si>
  <si>
    <t>415</t>
  </si>
  <si>
    <t>PREVISIONES Y APORTACIONES  PARA  LOS SISTEMAS DE EDUCACIÓN BÁSICA, NORMAL, TECNOLÓGICA Y DE ADULTOS</t>
  </si>
  <si>
    <t>n.a.</t>
  </si>
  <si>
    <t>APORTACIONES A LA SEGURIDAD SOCIAL</t>
  </si>
  <si>
    <t>DIRECCIÓN GENERAL DE PROGRAMACIÓN Y PRESUPUESTO "B"</t>
  </si>
  <si>
    <t>416</t>
  </si>
  <si>
    <t>DIRECCIÓN GENERAL DE PROGRAMACIÓN Y PRESUPUESTO "A"</t>
  </si>
  <si>
    <t>417</t>
  </si>
  <si>
    <t>DIRECCIÓN GENERAL DE PROGRAMACIÓN Y PRESUPUESTO DE ENERGÍA E INFRAESTRUCTURA</t>
  </si>
  <si>
    <t>DIRECCION GENERAL JURIDICA DE EGRESOS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</si>
  <si>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</si>
  <si>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</si>
  <si>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</si>
  <si>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</si>
  <si>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</si>
  <si>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</si>
  <si>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</si>
  <si>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</si>
  <si>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DIRECCIÓN GENERAL DE VIGILANCIA DE FONDOS Y VALORES</t>
  </si>
  <si>
    <t>DIRECCIÓN GENERAL DE PROCEDIMIENTOS LEGALES</t>
  </si>
  <si>
    <t>DIRECCIÓN GENERAL DE SISTEMAS AUTOMATIZADOS</t>
  </si>
  <si>
    <t>700</t>
  </si>
  <si>
    <t>711</t>
  </si>
  <si>
    <t>713</t>
  </si>
  <si>
    <t>DIRECCIÓN GENERAL DE TALLERES DE IMPRESIÓN DE ESTAMPILLAS Y VALORES</t>
  </si>
  <si>
    <t>715</t>
  </si>
  <si>
    <t>DIRECCIÓN GENERAL DE PROMOCIÓN CULTURAL Y ACERVO PATRIMONIAL</t>
  </si>
  <si>
    <t>INSTITUTO NACIONAL DE ESTADÍSTICA, GEOGRAFÍA E INFORMÁTICA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</si>
  <si>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</si>
  <si>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</si>
  <si>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</si>
  <si>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</si>
  <si>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</si>
  <si>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SERVICIO DE ADMINISTRACIÓN DE BIENES ASEGURADOS</t>
  </si>
  <si>
    <t>G3A</t>
  </si>
  <si>
    <t>COMISIÓN NACIONAL PARA LA PROTECCIÓN Y DEFENSA DE LOS USUARIOS DE SERVICIOS FINANCIEROS</t>
  </si>
  <si>
    <t>G4O</t>
  </si>
  <si>
    <t>FIDEICOMISO LIQUIDADOR DE INSTITUCIONES Y ORGANIZACIONES AUXILIARES DE CRÉDITO</t>
  </si>
  <si>
    <t>GSA</t>
  </si>
  <si>
    <t>AGROASEMEX, S. A.</t>
  </si>
  <si>
    <t>HCG</t>
  </si>
  <si>
    <t>FONDO DE OPERACIÓN Y FINANCIAMIENTO BANCARIO A LA VIVIENDA</t>
  </si>
  <si>
    <t>INSTITUTO  NACIONAL DE LAS MUJERES</t>
  </si>
  <si>
    <t>HJO</t>
  </si>
  <si>
    <t>BANCO DEL AHORRO NACIONAL Y SERVICIOS FINANCIEROS, S.N.G.</t>
  </si>
  <si>
    <t>HKI</t>
  </si>
  <si>
    <t>SOCIEDAD HIPOTECARIA FEDERAL, S. N. C.</t>
  </si>
  <si>
    <t xml:space="preserve"> 07  SECRETARÍA DE LA DEFENSA NACIONAL</t>
  </si>
  <si>
    <t>JEFATURA DEL ESTADO MAYOR DE LA DEFENSA NACIONAL</t>
  </si>
  <si>
    <t>DIRECCIÓN GENERAL DE INDUSTRIA MILITAR</t>
  </si>
  <si>
    <t>DIRECCIÓN GENERAL DE FÁBRICAS DE VESTUARIO Y EQUIPO (SEDENA)</t>
  </si>
  <si>
    <t>115</t>
  </si>
  <si>
    <t>DIRECCIÓN GENERAL DE EDUCACIÓN MILITAR Y RECTORÍA DE LA UNIVERSIDAD DEL EJÉRCITO Y FUERZA AÉREA</t>
  </si>
  <si>
    <t>116</t>
  </si>
  <si>
    <t>DIRECCIÓN GENERAL DE SANIDAD</t>
  </si>
  <si>
    <t>117</t>
  </si>
  <si>
    <t>DIRECCIÓN GENERAL DE INGENIEROS</t>
  </si>
  <si>
    <t>COMANDANCIA I REGIÓN MILITAR</t>
  </si>
  <si>
    <t>COMANDANCIA II REGIÓN MILITAR</t>
  </si>
  <si>
    <t>COMANDANCIA III REGIÓN MILITAR</t>
  </si>
  <si>
    <t>123</t>
  </si>
  <si>
    <t>COMANDANCIA IV REGIÓN MILITAR</t>
  </si>
  <si>
    <t>124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</si>
  <si>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</si>
  <si>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</si>
  <si>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</si>
  <si>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</si>
  <si>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</si>
  <si>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</si>
  <si>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130</t>
  </si>
  <si>
    <t>COMANDANCIA XI REGIÓN MILITAR</t>
  </si>
  <si>
    <t>131</t>
  </si>
  <si>
    <t>COMANDANCIA XII REGIÓN MILITAR</t>
  </si>
  <si>
    <t>132</t>
  </si>
  <si>
    <t>COMANDANCIA DE LA FUERZA AÉREA MEXICANA</t>
  </si>
  <si>
    <t>135</t>
  </si>
  <si>
    <t>PRESIDENCIA DEL SUPREMO TRIBUNAL MILITAR</t>
  </si>
  <si>
    <t>136</t>
  </si>
  <si>
    <t>PROCURADURÍA GENERAL DE JUSTICIA MILITAR</t>
  </si>
  <si>
    <t>138</t>
  </si>
  <si>
    <t>140</t>
  </si>
  <si>
    <t>DIRECCIÓN GENERAL DE INFORMÁTICA</t>
  </si>
  <si>
    <t>COORDINACIÓN GENERAL JURÍDICA</t>
  </si>
  <si>
    <t>COORDINACIÓN GENERAL DE POLÍTICA SECTORIAL</t>
  </si>
  <si>
    <t>COORDINACIÓN GENERAL DE DELEGACIONES</t>
  </si>
  <si>
    <t>COORDINACIÓN GENERAL DE ENLACE Y OPERACIÓN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</si>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</sst>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/mm/yyyy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\(#,##0.0\)"/>
    <numFmt numFmtId="185" formatCode="00"/>
    <numFmt numFmtId="186" formatCode="0.0_);\(0.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7"/>
      <color indexed="8"/>
      <name val="Arial"/>
      <family val="2"/>
    </font>
    <font>
      <i/>
      <sz val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" xfId="21" applyFont="1" applyFill="1" applyBorder="1" applyAlignment="1">
      <alignment horizontal="center" vertical="center"/>
      <protection/>
    </xf>
    <xf numFmtId="1" fontId="9" fillId="0" borderId="0" xfId="21" applyNumberFormat="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72" fontId="10" fillId="0" borderId="0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right"/>
    </xf>
    <xf numFmtId="172" fontId="8" fillId="0" borderId="0" xfId="21" applyNumberFormat="1" applyFont="1" applyFill="1" applyBorder="1" applyAlignment="1">
      <alignment horizontal="right" wrapText="1"/>
      <protection/>
    </xf>
    <xf numFmtId="172" fontId="14" fillId="0" borderId="0" xfId="21" applyNumberFormat="1" applyFont="1" applyFill="1" applyBorder="1" applyAlignment="1">
      <alignment horizontal="right" wrapText="1"/>
      <protection/>
    </xf>
    <xf numFmtId="172" fontId="12" fillId="0" borderId="0" xfId="0" applyNumberFormat="1" applyFont="1" applyFill="1" applyAlignment="1">
      <alignment horizontal="right"/>
    </xf>
    <xf numFmtId="172" fontId="6" fillId="3" borderId="2" xfId="0" applyNumberFormat="1" applyFont="1" applyFill="1" applyBorder="1" applyAlignment="1">
      <alignment horizontal="right"/>
    </xf>
    <xf numFmtId="0" fontId="8" fillId="0" borderId="0" xfId="21" applyFont="1" applyFill="1" applyBorder="1" applyAlignment="1">
      <alignment horizontal="left" wrapText="1"/>
      <protection/>
    </xf>
    <xf numFmtId="0" fontId="14" fillId="0" borderId="0" xfId="21" applyFont="1" applyFill="1" applyBorder="1" applyAlignment="1">
      <alignment horizontal="left" wrapText="1"/>
      <protection/>
    </xf>
    <xf numFmtId="172" fontId="7" fillId="0" borderId="0" xfId="21" applyNumberFormat="1" applyFont="1" applyFill="1" applyBorder="1" applyAlignment="1">
      <alignment horizontal="right" wrapText="1"/>
      <protection/>
    </xf>
    <xf numFmtId="172" fontId="3" fillId="0" borderId="0" xfId="21" applyNumberFormat="1" applyFont="1" applyFill="1" applyBorder="1" applyAlignment="1">
      <alignment horizontal="right" wrapText="1"/>
      <protection/>
    </xf>
    <xf numFmtId="0" fontId="14" fillId="0" borderId="0" xfId="21" applyFont="1" applyFill="1" applyBorder="1" applyAlignment="1">
      <alignment horizontal="left" vertical="center" wrapText="1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center" wrapText="1"/>
      <protection/>
    </xf>
    <xf numFmtId="172" fontId="6" fillId="0" borderId="0" xfId="0" applyNumberFormat="1" applyFont="1" applyFill="1" applyBorder="1" applyAlignment="1">
      <alignment horizontal="right"/>
    </xf>
    <xf numFmtId="172" fontId="14" fillId="0" borderId="0" xfId="21" applyNumberFormat="1" applyFont="1" applyFill="1" applyBorder="1" applyAlignment="1">
      <alignment horizontal="right" vertical="center" wrapText="1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172" fontId="8" fillId="0" borderId="0" xfId="21" applyNumberFormat="1" applyFont="1" applyFill="1" applyBorder="1" applyAlignment="1">
      <alignment horizontal="right" vertical="center" wrapText="1"/>
      <protection/>
    </xf>
    <xf numFmtId="0" fontId="14" fillId="0" borderId="0" xfId="21" applyFont="1" applyFill="1" applyBorder="1" applyAlignment="1">
      <alignment horizontal="left" vertical="center" wrapText="1"/>
      <protection/>
    </xf>
    <xf numFmtId="172" fontId="14" fillId="0" borderId="0" xfId="21" applyNumberFormat="1" applyFont="1" applyFill="1" applyBorder="1" applyAlignment="1">
      <alignment horizontal="right" vertical="center" wrapText="1"/>
      <protection/>
    </xf>
    <xf numFmtId="172" fontId="13" fillId="0" borderId="0" xfId="0" applyNumberFormat="1" applyFont="1" applyFill="1" applyBorder="1" applyAlignment="1">
      <alignment horizontal="right" vertical="center"/>
    </xf>
    <xf numFmtId="174" fontId="13" fillId="0" borderId="0" xfId="0" applyNumberFormat="1" applyFont="1" applyFill="1" applyAlignment="1">
      <alignment horizontal="right" vertical="center"/>
    </xf>
    <xf numFmtId="172" fontId="12" fillId="0" borderId="0" xfId="0" applyNumberFormat="1" applyFont="1" applyFill="1" applyBorder="1" applyAlignment="1">
      <alignment horizontal="right" vertical="center"/>
    </xf>
    <xf numFmtId="174" fontId="12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14" fillId="4" borderId="0" xfId="21" applyFont="1" applyFill="1" applyBorder="1" applyAlignment="1">
      <alignment horizontal="left" vertical="center" wrapText="1"/>
      <protection/>
    </xf>
    <xf numFmtId="172" fontId="14" fillId="4" borderId="0" xfId="21" applyNumberFormat="1" applyFont="1" applyFill="1" applyBorder="1" applyAlignment="1">
      <alignment horizontal="right" vertical="center" wrapText="1"/>
      <protection/>
    </xf>
    <xf numFmtId="172" fontId="14" fillId="2" borderId="0" xfId="21" applyNumberFormat="1" applyFont="1" applyFill="1" applyBorder="1" applyAlignment="1">
      <alignment horizontal="right" vertical="center" wrapText="1"/>
      <protection/>
    </xf>
    <xf numFmtId="0" fontId="13" fillId="0" borderId="0" xfId="0" applyFont="1" applyAlignment="1">
      <alignment vertical="center"/>
    </xf>
    <xf numFmtId="0" fontId="14" fillId="0" borderId="0" xfId="21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172" fontId="14" fillId="0" borderId="0" xfId="0" applyNumberFormat="1" applyFont="1" applyFill="1" applyBorder="1" applyAlignment="1" applyProtection="1">
      <alignment horizontal="right" vertical="center" wrapText="1"/>
      <protection/>
    </xf>
    <xf numFmtId="172" fontId="14" fillId="0" borderId="0" xfId="21" applyNumberFormat="1" applyFont="1" applyFill="1" applyBorder="1" applyAlignment="1" applyProtection="1">
      <alignment horizontal="right" vertical="center" wrapText="1"/>
      <protection/>
    </xf>
    <xf numFmtId="0" fontId="14" fillId="0" borderId="2" xfId="21" applyFont="1" applyFill="1" applyBorder="1" applyAlignment="1">
      <alignment horizontal="left" vertical="center" wrapText="1"/>
      <protection/>
    </xf>
    <xf numFmtId="174" fontId="13" fillId="0" borderId="0" xfId="0" applyNumberFormat="1" applyFont="1" applyFill="1" applyBorder="1" applyAlignment="1">
      <alignment horizontal="right" vertical="center"/>
    </xf>
    <xf numFmtId="172" fontId="14" fillId="0" borderId="2" xfId="21" applyNumberFormat="1" applyFont="1" applyFill="1" applyBorder="1" applyAlignment="1">
      <alignment horizontal="right" vertical="center" wrapText="1"/>
      <protection/>
    </xf>
    <xf numFmtId="172" fontId="14" fillId="0" borderId="2" xfId="21" applyNumberFormat="1" applyFont="1" applyFill="1" applyBorder="1" applyAlignment="1">
      <alignment horizontal="right" vertical="center" wrapText="1"/>
      <protection/>
    </xf>
    <xf numFmtId="184" fontId="13" fillId="0" borderId="2" xfId="0" applyNumberFormat="1" applyFont="1" applyFill="1" applyBorder="1" applyAlignment="1">
      <alignment horizontal="right" vertical="center"/>
    </xf>
    <xf numFmtId="174" fontId="13" fillId="0" borderId="2" xfId="0" applyNumberFormat="1" applyFont="1" applyFill="1" applyBorder="1" applyAlignment="1">
      <alignment horizontal="right" vertical="center"/>
    </xf>
    <xf numFmtId="174" fontId="13" fillId="0" borderId="0" xfId="0" applyNumberFormat="1" applyFont="1" applyBorder="1" applyAlignment="1">
      <alignment horizontal="right" vertical="center"/>
    </xf>
    <xf numFmtId="172" fontId="14" fillId="0" borderId="2" xfId="0" applyNumberFormat="1" applyFont="1" applyFill="1" applyBorder="1" applyAlignment="1" applyProtection="1">
      <alignment horizontal="right" vertical="center" wrapText="1"/>
      <protection/>
    </xf>
    <xf numFmtId="174" fontId="12" fillId="0" borderId="0" xfId="0" applyNumberFormat="1" applyFont="1" applyFill="1" applyBorder="1" applyAlignment="1">
      <alignment horizontal="right" vertical="center"/>
    </xf>
    <xf numFmtId="0" fontId="14" fillId="0" borderId="0" xfId="21" applyFont="1" applyFill="1" applyBorder="1" applyAlignment="1">
      <alignment horizontal="justify" vertical="center" wrapText="1"/>
      <protection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74" fontId="13" fillId="0" borderId="2" xfId="0" applyNumberFormat="1" applyFont="1" applyBorder="1" applyAlignment="1">
      <alignment horizontal="right" vertical="center"/>
    </xf>
    <xf numFmtId="0" fontId="8" fillId="5" borderId="2" xfId="21" applyFont="1" applyFill="1" applyBorder="1" applyAlignment="1">
      <alignment horizontal="center" wrapText="1"/>
      <protection/>
    </xf>
    <xf numFmtId="0" fontId="17" fillId="0" borderId="0" xfId="21" applyFont="1" applyFill="1" applyBorder="1" applyAlignment="1">
      <alignment horizontal="justify" vertical="center" wrapText="1"/>
      <protection/>
    </xf>
    <xf numFmtId="172" fontId="13" fillId="0" borderId="2" xfId="0" applyNumberFormat="1" applyFont="1" applyFill="1" applyBorder="1" applyAlignment="1">
      <alignment horizontal="right" vertical="center"/>
    </xf>
    <xf numFmtId="172" fontId="13" fillId="0" borderId="0" xfId="0" applyNumberFormat="1" applyFont="1" applyBorder="1" applyAlignment="1">
      <alignment horizontal="right" vertical="center"/>
    </xf>
    <xf numFmtId="172" fontId="13" fillId="0" borderId="2" xfId="0" applyNumberFormat="1" applyFont="1" applyBorder="1" applyAlignment="1">
      <alignment horizontal="right" vertical="center"/>
    </xf>
    <xf numFmtId="172" fontId="12" fillId="0" borderId="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2" xfId="21" applyFont="1" applyFill="1" applyBorder="1" applyAlignment="1">
      <alignment horizontal="left" vertical="center" wrapText="1"/>
      <protection/>
    </xf>
    <xf numFmtId="0" fontId="14" fillId="6" borderId="0" xfId="21" applyNumberFormat="1" applyFont="1" applyFill="1" applyBorder="1" applyAlignment="1" applyProtection="1">
      <alignment horizontal="left" vertical="center" wrapText="1"/>
      <protection/>
    </xf>
    <xf numFmtId="0" fontId="14" fillId="6" borderId="0" xfId="21" applyFont="1" applyFill="1" applyBorder="1" applyAlignment="1">
      <alignment horizontal="left" vertical="center" wrapText="1"/>
      <protection/>
    </xf>
    <xf numFmtId="172" fontId="14" fillId="7" borderId="0" xfId="21" applyNumberFormat="1" applyFont="1" applyFill="1" applyBorder="1" applyAlignment="1">
      <alignment horizontal="right" vertical="center" wrapText="1"/>
      <protection/>
    </xf>
    <xf numFmtId="172" fontId="14" fillId="6" borderId="0" xfId="21" applyNumberFormat="1" applyFont="1" applyFill="1" applyBorder="1" applyAlignment="1" applyProtection="1">
      <alignment horizontal="right" vertical="center" wrapText="1"/>
      <protection/>
    </xf>
    <xf numFmtId="184" fontId="13" fillId="6" borderId="0" xfId="0" applyNumberFormat="1" applyFont="1" applyFill="1" applyBorder="1" applyAlignment="1">
      <alignment horizontal="right" vertical="center"/>
    </xf>
    <xf numFmtId="0" fontId="14" fillId="7" borderId="0" xfId="21" applyFont="1" applyFill="1" applyBorder="1" applyAlignment="1">
      <alignment horizontal="left" vertical="center" wrapText="1"/>
      <protection/>
    </xf>
    <xf numFmtId="172" fontId="14" fillId="6" borderId="0" xfId="21" applyNumberFormat="1" applyFont="1" applyFill="1" applyBorder="1" applyAlignment="1">
      <alignment horizontal="right" vertical="center" wrapText="1"/>
      <protection/>
    </xf>
    <xf numFmtId="174" fontId="13" fillId="6" borderId="0" xfId="0" applyNumberFormat="1" applyFont="1" applyFill="1" applyBorder="1" applyAlignment="1">
      <alignment horizontal="right" vertical="center"/>
    </xf>
    <xf numFmtId="0" fontId="14" fillId="6" borderId="0" xfId="21" applyNumberFormat="1" applyFont="1" applyFill="1" applyBorder="1" applyAlignment="1" applyProtection="1">
      <alignment horizontal="left" vertical="center"/>
      <protection/>
    </xf>
    <xf numFmtId="0" fontId="13" fillId="6" borderId="0" xfId="0" applyFont="1" applyFill="1" applyBorder="1" applyAlignment="1">
      <alignment vertical="center"/>
    </xf>
    <xf numFmtId="172" fontId="13" fillId="6" borderId="0" xfId="0" applyNumberFormat="1" applyFont="1" applyFill="1" applyBorder="1" applyAlignment="1">
      <alignment horizontal="right" vertical="center"/>
    </xf>
    <xf numFmtId="0" fontId="14" fillId="5" borderId="0" xfId="21" applyFont="1" applyFill="1" applyBorder="1" applyAlignment="1">
      <alignment horizontal="left" vertical="center" wrapText="1"/>
      <protection/>
    </xf>
    <xf numFmtId="172" fontId="14" fillId="3" borderId="0" xfId="21" applyNumberFormat="1" applyFont="1" applyFill="1" applyBorder="1" applyAlignment="1">
      <alignment horizontal="right" vertical="center" wrapText="1"/>
      <protection/>
    </xf>
    <xf numFmtId="0" fontId="13" fillId="0" borderId="0" xfId="0" applyFont="1" applyBorder="1" applyAlignment="1">
      <alignment horizontal="left" wrapText="1"/>
    </xf>
    <xf numFmtId="172" fontId="14" fillId="3" borderId="0" xfId="21" applyNumberFormat="1" applyFont="1" applyFill="1" applyBorder="1" applyAlignment="1" applyProtection="1">
      <alignment horizontal="right" vertical="center" wrapText="1"/>
      <protection/>
    </xf>
    <xf numFmtId="184" fontId="13" fillId="3" borderId="0" xfId="0" applyNumberFormat="1" applyFont="1" applyFill="1" applyBorder="1" applyAlignment="1">
      <alignment horizontal="right" vertical="center"/>
    </xf>
    <xf numFmtId="0" fontId="14" fillId="3" borderId="0" xfId="21" applyNumberFormat="1" applyFont="1" applyFill="1" applyBorder="1" applyAlignment="1" applyProtection="1">
      <alignment horizontal="left" vertical="center" wrapText="1"/>
      <protection/>
    </xf>
    <xf numFmtId="0" fontId="14" fillId="3" borderId="0" xfId="0" applyNumberFormat="1" applyFont="1" applyFill="1" applyBorder="1" applyAlignment="1" applyProtection="1">
      <alignment horizontal="left" vertical="center" wrapText="1"/>
      <protection/>
    </xf>
    <xf numFmtId="172" fontId="14" fillId="3" borderId="0" xfId="0" applyNumberFormat="1" applyFont="1" applyFill="1" applyBorder="1" applyAlignment="1" applyProtection="1">
      <alignment horizontal="right" vertical="center" wrapText="1"/>
      <protection/>
    </xf>
    <xf numFmtId="174" fontId="13" fillId="3" borderId="0" xfId="0" applyNumberFormat="1" applyFont="1" applyFill="1" applyBorder="1" applyAlignment="1">
      <alignment horizontal="right" vertical="center"/>
    </xf>
    <xf numFmtId="172" fontId="14" fillId="5" borderId="0" xfId="21" applyNumberFormat="1" applyFont="1" applyFill="1" applyBorder="1" applyAlignment="1">
      <alignment horizontal="right" vertical="center" wrapText="1"/>
      <protection/>
    </xf>
    <xf numFmtId="0" fontId="14" fillId="3" borderId="0" xfId="21" applyFont="1" applyFill="1" applyBorder="1" applyAlignment="1">
      <alignment horizontal="left" vertical="center" wrapText="1"/>
      <protection/>
    </xf>
    <xf numFmtId="172" fontId="13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4" fillId="0" borderId="0" xfId="21" applyNumberFormat="1" applyFont="1" applyFill="1" applyBorder="1" applyAlignment="1">
      <alignment horizontal="center" vertical="center" wrapText="1"/>
      <protection/>
    </xf>
    <xf numFmtId="0" fontId="14" fillId="0" borderId="2" xfId="21" applyFont="1" applyFill="1" applyBorder="1" applyAlignment="1">
      <alignment horizontal="left" wrapText="1"/>
      <protection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72" fontId="7" fillId="0" borderId="0" xfId="21" applyNumberFormat="1" applyFont="1" applyFill="1" applyBorder="1" applyAlignment="1">
      <alignment horizontal="center" wrapText="1"/>
      <protection/>
    </xf>
    <xf numFmtId="172" fontId="3" fillId="0" borderId="0" xfId="21" applyNumberFormat="1" applyFont="1" applyFill="1" applyBorder="1" applyAlignment="1">
      <alignment horizontal="center" wrapText="1"/>
      <protection/>
    </xf>
    <xf numFmtId="172" fontId="3" fillId="0" borderId="0" xfId="21" applyNumberFormat="1" applyFont="1" applyFill="1" applyBorder="1" applyAlignment="1">
      <alignment horizontal="right" vertical="center" wrapText="1"/>
      <protection/>
    </xf>
    <xf numFmtId="172" fontId="3" fillId="0" borderId="0" xfId="21" applyNumberFormat="1" applyFont="1" applyFill="1" applyBorder="1" applyAlignment="1">
      <alignment horizontal="center" vertical="center" wrapText="1"/>
      <protection/>
    </xf>
    <xf numFmtId="172" fontId="0" fillId="0" borderId="0" xfId="0" applyNumberFormat="1" applyFont="1" applyFill="1" applyBorder="1" applyAlignment="1">
      <alignment horizontal="right"/>
    </xf>
    <xf numFmtId="0" fontId="7" fillId="0" borderId="0" xfId="21" applyFont="1" applyFill="1" applyBorder="1" applyAlignment="1">
      <alignment horizontal="center" wrapText="1"/>
      <protection/>
    </xf>
    <xf numFmtId="172" fontId="3" fillId="0" borderId="2" xfId="21" applyNumberFormat="1" applyFont="1" applyFill="1" applyBorder="1" applyAlignment="1">
      <alignment horizontal="right" vertical="center" wrapText="1"/>
      <protection/>
    </xf>
    <xf numFmtId="172" fontId="3" fillId="0" borderId="2" xfId="21" applyNumberFormat="1" applyFont="1" applyFill="1" applyBorder="1" applyAlignment="1">
      <alignment horizontal="center" vertical="center" wrapText="1"/>
      <protection/>
    </xf>
    <xf numFmtId="180" fontId="0" fillId="2" borderId="0" xfId="0" applyNumberFormat="1" applyFill="1" applyBorder="1" applyAlignment="1">
      <alignment horizontal="right"/>
    </xf>
    <xf numFmtId="0" fontId="5" fillId="8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14" fillId="2" borderId="0" xfId="21" applyFont="1" applyFill="1" applyBorder="1" applyAlignment="1">
      <alignment horizontal="left" wrapText="1"/>
      <protection/>
    </xf>
    <xf numFmtId="172" fontId="14" fillId="2" borderId="0" xfId="21" applyNumberFormat="1" applyFont="1" applyFill="1" applyBorder="1" applyAlignment="1">
      <alignment horizontal="right" wrapText="1"/>
      <protection/>
    </xf>
    <xf numFmtId="0" fontId="11" fillId="2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21" applyFont="1" applyFill="1" applyBorder="1" applyAlignment="1">
      <alignment horizontal="left" vertical="center" wrapText="1"/>
      <protection/>
    </xf>
    <xf numFmtId="172" fontId="3" fillId="3" borderId="0" xfId="21" applyNumberFormat="1" applyFont="1" applyFill="1" applyBorder="1" applyAlignment="1">
      <alignment horizontal="right" wrapText="1"/>
      <protection/>
    </xf>
    <xf numFmtId="172" fontId="3" fillId="3" borderId="0" xfId="21" applyNumberFormat="1" applyFont="1" applyFill="1" applyBorder="1" applyAlignment="1">
      <alignment horizontal="center" wrapText="1"/>
      <protection/>
    </xf>
    <xf numFmtId="172" fontId="13" fillId="2" borderId="0" xfId="0" applyNumberFormat="1" applyFont="1" applyFill="1" applyBorder="1" applyAlignment="1">
      <alignment horizontal="right"/>
    </xf>
    <xf numFmtId="172" fontId="0" fillId="3" borderId="0" xfId="0" applyNumberFormat="1" applyFont="1" applyFill="1" applyBorder="1" applyAlignment="1">
      <alignment horizontal="right"/>
    </xf>
    <xf numFmtId="0" fontId="14" fillId="3" borderId="0" xfId="21" applyFont="1" applyFill="1" applyBorder="1" applyAlignment="1">
      <alignment horizontal="left" wrapText="1"/>
      <protection/>
    </xf>
    <xf numFmtId="0" fontId="8" fillId="3" borderId="0" xfId="21" applyFont="1" applyFill="1" applyBorder="1" applyAlignment="1">
      <alignment horizontal="center" wrapText="1"/>
      <protection/>
    </xf>
    <xf numFmtId="172" fontId="7" fillId="3" borderId="0" xfId="21" applyNumberFormat="1" applyFont="1" applyFill="1" applyBorder="1" applyAlignment="1">
      <alignment horizontal="right" wrapText="1"/>
      <protection/>
    </xf>
    <xf numFmtId="172" fontId="7" fillId="3" borderId="0" xfId="21" applyNumberFormat="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6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2" borderId="0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1" xfId="21" applyFont="1" applyFill="1" applyBorder="1" applyAlignment="1">
      <alignment horizontal="center" vertical="center"/>
      <protection/>
    </xf>
    <xf numFmtId="172" fontId="8" fillId="0" borderId="1" xfId="21" applyNumberFormat="1" applyFont="1" applyFill="1" applyBorder="1" applyAlignment="1">
      <alignment horizontal="center" vertical="center" wrapText="1"/>
      <protection/>
    </xf>
    <xf numFmtId="0" fontId="8" fillId="0" borderId="2" xfId="21" applyFont="1" applyFill="1" applyBorder="1" applyAlignment="1">
      <alignment horizontal="center" vertical="center"/>
      <protection/>
    </xf>
    <xf numFmtId="1" fontId="8" fillId="0" borderId="2" xfId="21" applyNumberFormat="1" applyFont="1" applyFill="1" applyBorder="1" applyAlignment="1">
      <alignment horizontal="center" vertical="center"/>
      <protection/>
    </xf>
    <xf numFmtId="172" fontId="8" fillId="0" borderId="2" xfId="21" applyNumberFormat="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 horizontal="left" wrapText="1"/>
      <protection/>
    </xf>
    <xf numFmtId="0" fontId="21" fillId="0" borderId="0" xfId="21" applyFont="1" applyFill="1" applyBorder="1" applyAlignment="1">
      <alignment horizontal="center" wrapText="1"/>
      <protection/>
    </xf>
    <xf numFmtId="1" fontId="21" fillId="0" borderId="0" xfId="21" applyNumberFormat="1" applyFont="1" applyFill="1" applyBorder="1" applyAlignment="1">
      <alignment horizontal="center" vertical="center"/>
      <protection/>
    </xf>
    <xf numFmtId="172" fontId="21" fillId="0" borderId="0" xfId="21" applyNumberFormat="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left" wrapText="1"/>
      <protection/>
    </xf>
    <xf numFmtId="0" fontId="3" fillId="0" borderId="0" xfId="21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2" fontId="14" fillId="0" borderId="0" xfId="21" applyNumberFormat="1" applyFont="1" applyFill="1" applyBorder="1" applyAlignment="1">
      <alignment horizontal="center" vertical="center"/>
      <protection/>
    </xf>
    <xf numFmtId="172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172" fontId="13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172" fontId="14" fillId="0" borderId="0" xfId="21" applyNumberFormat="1" applyFont="1" applyFill="1" applyBorder="1" applyAlignment="1" applyProtection="1">
      <alignment horizontal="center" vertical="center" wrapText="1"/>
      <protection/>
    </xf>
    <xf numFmtId="0" fontId="14" fillId="0" borderId="0" xfId="21" applyFont="1" applyFill="1" applyBorder="1" applyAlignment="1">
      <alignment horizontal="center" vertical="center" wrapText="1"/>
      <protection/>
    </xf>
    <xf numFmtId="172" fontId="14" fillId="0" borderId="0" xfId="21" applyNumberFormat="1" applyFont="1" applyFill="1" applyBorder="1" applyAlignment="1">
      <alignment horizontal="center" vertical="center" wrapText="1"/>
      <protection/>
    </xf>
    <xf numFmtId="0" fontId="14" fillId="0" borderId="0" xfId="21" applyFont="1" applyFill="1" applyBorder="1" applyAlignment="1">
      <alignment horizontal="left" wrapText="1"/>
      <protection/>
    </xf>
    <xf numFmtId="0" fontId="14" fillId="0" borderId="0" xfId="21" applyFont="1" applyFill="1" applyBorder="1" applyAlignment="1">
      <alignment horizontal="center" wrapText="1"/>
      <protection/>
    </xf>
    <xf numFmtId="172" fontId="13" fillId="0" borderId="0" xfId="0" applyNumberFormat="1" applyFont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Alignment="1">
      <alignment horizontal="right"/>
    </xf>
    <xf numFmtId="172" fontId="12" fillId="0" borderId="2" xfId="0" applyNumberFormat="1" applyFont="1" applyFill="1" applyBorder="1" applyAlignment="1">
      <alignment horizontal="center"/>
    </xf>
    <xf numFmtId="172" fontId="12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172" fontId="8" fillId="0" borderId="1" xfId="21" applyNumberFormat="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left" wrapText="1"/>
      <protection/>
    </xf>
    <xf numFmtId="0" fontId="9" fillId="0" borderId="0" xfId="21" applyFont="1" applyFill="1" applyBorder="1" applyAlignment="1">
      <alignment horizontal="center" wrapText="1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14" fillId="0" borderId="0" xfId="21" applyNumberFormat="1" applyFont="1" applyFill="1" applyBorder="1" applyAlignment="1">
      <alignment vertical="center" wrapText="1"/>
      <protection/>
    </xf>
    <xf numFmtId="172" fontId="14" fillId="0" borderId="0" xfId="21" applyNumberFormat="1" applyFont="1" applyFill="1" applyBorder="1" applyAlignment="1" applyProtection="1">
      <alignment vertical="center" wrapText="1"/>
      <protection/>
    </xf>
    <xf numFmtId="184" fontId="13" fillId="0" borderId="0" xfId="0" applyNumberFormat="1" applyFont="1" applyFill="1" applyBorder="1" applyAlignment="1">
      <alignment vertical="center"/>
    </xf>
    <xf numFmtId="0" fontId="14" fillId="0" borderId="0" xfId="21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vertical="center"/>
    </xf>
    <xf numFmtId="172" fontId="14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Alignment="1">
      <alignment vertical="center"/>
    </xf>
    <xf numFmtId="172" fontId="13" fillId="0" borderId="0" xfId="0" applyNumberFormat="1" applyFont="1" applyFill="1" applyAlignment="1">
      <alignment vertical="center"/>
    </xf>
    <xf numFmtId="0" fontId="14" fillId="0" borderId="0" xfId="21" applyFont="1" applyFill="1" applyBorder="1" applyAlignment="1">
      <alignment horizontal="center" wrapText="1"/>
      <protection/>
    </xf>
    <xf numFmtId="0" fontId="12" fillId="0" borderId="0" xfId="0" applyFont="1" applyFill="1" applyAlignment="1">
      <alignment/>
    </xf>
    <xf numFmtId="184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2" fontId="13" fillId="0" borderId="0" xfId="0" applyNumberFormat="1" applyFont="1" applyFill="1" applyAlignment="1">
      <alignment horizontal="right" vertical="center"/>
    </xf>
    <xf numFmtId="172" fontId="12" fillId="0" borderId="0" xfId="0" applyNumberFormat="1" applyFont="1" applyFill="1" applyAlignment="1">
      <alignment horizontal="right" vertical="center"/>
    </xf>
    <xf numFmtId="185" fontId="8" fillId="0" borderId="0" xfId="21" applyNumberFormat="1" applyFont="1" applyFill="1" applyBorder="1" applyAlignment="1">
      <alignment horizontal="left" vertical="center" wrapText="1"/>
      <protection/>
    </xf>
    <xf numFmtId="185" fontId="14" fillId="0" borderId="0" xfId="21" applyNumberFormat="1" applyFont="1" applyFill="1" applyBorder="1" applyAlignment="1">
      <alignment horizontal="left" vertical="center" wrapText="1"/>
      <protection/>
    </xf>
    <xf numFmtId="0" fontId="14" fillId="0" borderId="2" xfId="2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8" fillId="0" borderId="0" xfId="2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74" fontId="13" fillId="0" borderId="0" xfId="0" applyNumberFormat="1" applyFont="1" applyFill="1" applyAlignment="1">
      <alignment horizontal="center" vertical="center"/>
    </xf>
    <xf numFmtId="174" fontId="13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14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/>
    </xf>
    <xf numFmtId="1" fontId="7" fillId="0" borderId="0" xfId="21" applyNumberFormat="1" applyFont="1" applyFill="1" applyBorder="1" applyAlignment="1">
      <alignment horizontal="center" vertical="center"/>
      <protection/>
    </xf>
    <xf numFmtId="172" fontId="7" fillId="0" borderId="0" xfId="21" applyNumberFormat="1" applyFont="1" applyFill="1" applyBorder="1" applyAlignment="1">
      <alignment horizontal="center" vertical="center"/>
      <protection/>
    </xf>
    <xf numFmtId="172" fontId="3" fillId="0" borderId="0" xfId="21" applyNumberFormat="1" applyFont="1" applyFill="1" applyBorder="1" applyAlignment="1">
      <alignment vertical="center" wrapText="1"/>
      <protection/>
    </xf>
    <xf numFmtId="184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Alignment="1">
      <alignment horizontal="center" vertical="center"/>
    </xf>
    <xf numFmtId="174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Border="1" applyAlignment="1">
      <alignment vertical="center"/>
    </xf>
    <xf numFmtId="172" fontId="7" fillId="0" borderId="0" xfId="21" applyNumberFormat="1" applyFont="1" applyFill="1" applyBorder="1" applyAlignment="1">
      <alignment vertical="center" wrapText="1"/>
      <protection/>
    </xf>
    <xf numFmtId="184" fontId="6" fillId="0" borderId="0" xfId="0" applyNumberFormat="1" applyFont="1" applyFill="1" applyBorder="1" applyAlignment="1">
      <alignment vertical="center"/>
    </xf>
    <xf numFmtId="174" fontId="6" fillId="0" borderId="0" xfId="0" applyNumberFormat="1" applyFont="1" applyFill="1" applyAlignment="1">
      <alignment horizontal="center" vertical="center"/>
    </xf>
    <xf numFmtId="174" fontId="6" fillId="0" borderId="0" xfId="0" applyNumberFormat="1" applyFont="1" applyFill="1" applyAlignment="1">
      <alignment horizontal="right" vertical="center"/>
    </xf>
    <xf numFmtId="172" fontId="3" fillId="0" borderId="0" xfId="21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172" fontId="3" fillId="0" borderId="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Font="1" applyFill="1" applyAlignment="1">
      <alignment vertical="center"/>
    </xf>
    <xf numFmtId="0" fontId="13" fillId="2" borderId="0" xfId="0" applyFont="1" applyFill="1" applyAlignment="1">
      <alignment/>
    </xf>
    <xf numFmtId="0" fontId="3" fillId="0" borderId="0" xfId="2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172" fontId="3" fillId="0" borderId="0" xfId="21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/>
    </xf>
    <xf numFmtId="18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 horizontal="center"/>
    </xf>
    <xf numFmtId="174" fontId="0" fillId="0" borderId="0" xfId="0" applyNumberFormat="1" applyFont="1" applyFill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172" fontId="3" fillId="0" borderId="0" xfId="21" applyNumberFormat="1" applyFont="1" applyFill="1" applyBorder="1" applyAlignment="1">
      <alignment horizontal="right" vertical="center"/>
      <protection/>
    </xf>
    <xf numFmtId="172" fontId="0" fillId="0" borderId="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 applyProtection="1">
      <alignment horizontal="right" vertical="center" wrapText="1"/>
      <protection/>
    </xf>
    <xf numFmtId="185" fontId="7" fillId="0" borderId="0" xfId="21" applyNumberFormat="1" applyFont="1" applyFill="1" applyBorder="1" applyAlignment="1">
      <alignment horizontal="left" vertical="center" wrapText="1"/>
      <protection/>
    </xf>
    <xf numFmtId="172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7" fillId="9" borderId="1" xfId="2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172" fontId="8" fillId="2" borderId="1" xfId="21" applyNumberFormat="1" applyFont="1" applyFill="1" applyBorder="1" applyAlignment="1">
      <alignment horizontal="center" vertical="center"/>
      <protection/>
    </xf>
    <xf numFmtId="172" fontId="8" fillId="2" borderId="1" xfId="21" applyNumberFormat="1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/>
    </xf>
    <xf numFmtId="0" fontId="7" fillId="9" borderId="2" xfId="21" applyFont="1" applyFill="1" applyBorder="1" applyAlignment="1">
      <alignment horizontal="center" vertical="center"/>
      <protection/>
    </xf>
    <xf numFmtId="0" fontId="8" fillId="2" borderId="2" xfId="21" applyFont="1" applyFill="1" applyBorder="1" applyAlignment="1">
      <alignment horizontal="center" vertical="center"/>
      <protection/>
    </xf>
    <xf numFmtId="1" fontId="8" fillId="2" borderId="2" xfId="21" applyNumberFormat="1" applyFont="1" applyFill="1" applyBorder="1" applyAlignment="1">
      <alignment horizontal="center" vertical="center"/>
      <protection/>
    </xf>
    <xf numFmtId="172" fontId="8" fillId="2" borderId="2" xfId="21" applyNumberFormat="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172" fontId="8" fillId="2" borderId="0" xfId="21" applyNumberFormat="1" applyFont="1" applyFill="1" applyBorder="1" applyAlignment="1">
      <alignment vertical="center" wrapText="1"/>
      <protection/>
    </xf>
    <xf numFmtId="184" fontId="12" fillId="2" borderId="0" xfId="0" applyNumberFormat="1" applyFont="1" applyFill="1" applyBorder="1" applyAlignment="1">
      <alignment vertical="center"/>
    </xf>
    <xf numFmtId="174" fontId="12" fillId="2" borderId="0" xfId="0" applyNumberFormat="1" applyFont="1" applyFill="1" applyAlignment="1">
      <alignment horizontal="center" vertical="center"/>
    </xf>
    <xf numFmtId="174" fontId="12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8" fillId="2" borderId="1" xfId="21" applyFont="1" applyFill="1" applyBorder="1" applyAlignment="1">
      <alignment horizontal="center" vertical="center" wrapText="1"/>
      <protection/>
    </xf>
    <xf numFmtId="0" fontId="0" fillId="2" borderId="0" xfId="0" applyFont="1" applyFill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3" xfId="21" applyFont="1" applyFill="1" applyBorder="1" applyAlignment="1">
      <alignment horizontal="right" vertical="center"/>
      <protection/>
    </xf>
    <xf numFmtId="172" fontId="8" fillId="2" borderId="3" xfId="21" applyNumberFormat="1" applyFont="1" applyFill="1" applyBorder="1" applyAlignment="1">
      <alignment horizontal="center" vertical="center"/>
      <protection/>
    </xf>
    <xf numFmtId="0" fontId="6" fillId="2" borderId="3" xfId="0" applyFont="1" applyFill="1" applyBorder="1" applyAlignment="1">
      <alignment horizontal="center" vertical="center" wrapText="1"/>
    </xf>
    <xf numFmtId="172" fontId="8" fillId="2" borderId="3" xfId="21" applyNumberFormat="1" applyFont="1" applyFill="1" applyBorder="1" applyAlignment="1">
      <alignment horizontal="center" vertical="center" wrapText="1"/>
      <protection/>
    </xf>
    <xf numFmtId="0" fontId="0" fillId="2" borderId="2" xfId="0" applyFill="1" applyBorder="1" applyAlignment="1">
      <alignment/>
    </xf>
    <xf numFmtId="0" fontId="7" fillId="2" borderId="1" xfId="21" applyFont="1" applyFill="1" applyBorder="1" applyAlignment="1">
      <alignment horizontal="right" vertical="center"/>
      <protection/>
    </xf>
    <xf numFmtId="172" fontId="8" fillId="2" borderId="1" xfId="21" applyNumberFormat="1" applyFont="1" applyFill="1" applyBorder="1" applyAlignment="1">
      <alignment horizontal="center" vertical="top" wrapText="1"/>
      <protection/>
    </xf>
    <xf numFmtId="172" fontId="8" fillId="2" borderId="1" xfId="21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172" fontId="6" fillId="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2" fontId="3" fillId="0" borderId="2" xfId="21" applyNumberFormat="1" applyFont="1" applyFill="1" applyBorder="1" applyAlignment="1">
      <alignment horizontal="right" wrapText="1"/>
      <protection/>
    </xf>
    <xf numFmtId="0" fontId="5" fillId="0" borderId="1" xfId="0" applyFont="1" applyBorder="1" applyAlignment="1">
      <alignment/>
    </xf>
    <xf numFmtId="0" fontId="6" fillId="2" borderId="4" xfId="0" applyFont="1" applyFill="1" applyBorder="1" applyAlignment="1">
      <alignment horizontal="center" vertical="center" wrapText="1"/>
    </xf>
    <xf numFmtId="172" fontId="8" fillId="2" borderId="5" xfId="21" applyNumberFormat="1" applyFont="1" applyFill="1" applyBorder="1" applyAlignment="1">
      <alignment horizontal="center" vertical="center" wrapText="1"/>
      <protection/>
    </xf>
    <xf numFmtId="172" fontId="14" fillId="3" borderId="2" xfId="21" applyNumberFormat="1" applyFont="1" applyFill="1" applyBorder="1" applyAlignment="1">
      <alignment horizontal="right" vertical="center" wrapText="1"/>
      <protection/>
    </xf>
    <xf numFmtId="184" fontId="13" fillId="3" borderId="2" xfId="0" applyNumberFormat="1" applyFont="1" applyFill="1" applyBorder="1" applyAlignment="1">
      <alignment horizontal="right" vertical="center"/>
    </xf>
    <xf numFmtId="0" fontId="14" fillId="5" borderId="2" xfId="21" applyFont="1" applyFill="1" applyBorder="1" applyAlignment="1">
      <alignment horizontal="left" vertical="center" wrapText="1"/>
      <protection/>
    </xf>
    <xf numFmtId="172" fontId="14" fillId="5" borderId="2" xfId="21" applyNumberFormat="1" applyFont="1" applyFill="1" applyBorder="1" applyAlignment="1">
      <alignment horizontal="right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0" fillId="0" borderId="0" xfId="21" applyFont="1" applyFill="1" applyBorder="1" applyAlignment="1">
      <alignment horizontal="left" wrapText="1"/>
      <protection/>
    </xf>
    <xf numFmtId="0" fontId="8" fillId="0" borderId="2" xfId="21" applyFont="1" applyFill="1" applyBorder="1" applyAlignment="1">
      <alignment horizontal="left" vertical="center" wrapText="1"/>
      <protection/>
    </xf>
    <xf numFmtId="0" fontId="8" fillId="2" borderId="0" xfId="21" applyFont="1" applyFill="1" applyBorder="1" applyAlignment="1">
      <alignment horizontal="left" vertical="center" wrapText="1"/>
      <protection/>
    </xf>
    <xf numFmtId="0" fontId="5" fillId="2" borderId="2" xfId="0" applyFont="1" applyFill="1" applyBorder="1" applyAlignment="1">
      <alignment/>
    </xf>
    <xf numFmtId="172" fontId="12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 vertical="center"/>
    </xf>
    <xf numFmtId="0" fontId="14" fillId="0" borderId="1" xfId="21" applyFont="1" applyFill="1" applyBorder="1" applyAlignment="1">
      <alignment horizontal="left" vertical="center" wrapText="1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 horizontal="left" vertical="top" wrapText="1"/>
      <protection/>
    </xf>
    <xf numFmtId="0" fontId="14" fillId="0" borderId="0" xfId="21" applyFont="1" applyFill="1" applyBorder="1" applyAlignment="1">
      <alignment horizontal="left" vertical="top" wrapText="1"/>
      <protection/>
    </xf>
    <xf numFmtId="185" fontId="8" fillId="0" borderId="0" xfId="21" applyNumberFormat="1" applyFont="1" applyFill="1" applyBorder="1" applyAlignment="1">
      <alignment horizontal="left" vertical="top" wrapText="1"/>
      <protection/>
    </xf>
    <xf numFmtId="0" fontId="8" fillId="2" borderId="0" xfId="21" applyFont="1" applyFill="1" applyBorder="1" applyAlignment="1">
      <alignment horizontal="left" vertical="top" wrapText="1"/>
      <protection/>
    </xf>
    <xf numFmtId="185" fontId="14" fillId="0" borderId="0" xfId="21" applyNumberFormat="1" applyFont="1" applyFill="1" applyBorder="1" applyAlignment="1">
      <alignment horizontal="left" vertical="top" wrapText="1"/>
      <protection/>
    </xf>
    <xf numFmtId="0" fontId="3" fillId="0" borderId="2" xfId="21" applyFont="1" applyFill="1" applyBorder="1" applyAlignment="1">
      <alignment horizontal="left" vertical="center" wrapText="1"/>
      <protection/>
    </xf>
    <xf numFmtId="172" fontId="14" fillId="0" borderId="2" xfId="21" applyNumberFormat="1" applyFont="1" applyFill="1" applyBorder="1" applyAlignment="1">
      <alignment vertical="center" wrapText="1"/>
      <protection/>
    </xf>
    <xf numFmtId="172" fontId="13" fillId="0" borderId="2" xfId="0" applyNumberFormat="1" applyFont="1" applyFill="1" applyBorder="1" applyAlignment="1">
      <alignment vertical="center"/>
    </xf>
    <xf numFmtId="184" fontId="13" fillId="0" borderId="2" xfId="0" applyNumberFormat="1" applyFont="1" applyFill="1" applyBorder="1" applyAlignment="1">
      <alignment vertical="center"/>
    </xf>
    <xf numFmtId="174" fontId="1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186" fontId="13" fillId="0" borderId="0" xfId="0" applyNumberFormat="1" applyFont="1" applyFill="1" applyBorder="1" applyAlignment="1">
      <alignment horizontal="right" vertical="center"/>
    </xf>
    <xf numFmtId="0" fontId="10" fillId="0" borderId="2" xfId="21" applyFont="1" applyFill="1" applyBorder="1" applyAlignment="1">
      <alignment horizontal="left" vertical="center" wrapText="1"/>
      <protection/>
    </xf>
    <xf numFmtId="172" fontId="14" fillId="4" borderId="2" xfId="21" applyNumberFormat="1" applyFont="1" applyFill="1" applyBorder="1" applyAlignment="1">
      <alignment horizontal="right" vertical="center" wrapText="1"/>
      <protection/>
    </xf>
    <xf numFmtId="0" fontId="11" fillId="0" borderId="2" xfId="0" applyFont="1" applyBorder="1" applyAlignment="1">
      <alignment/>
    </xf>
    <xf numFmtId="172" fontId="12" fillId="3" borderId="2" xfId="0" applyNumberFormat="1" applyFont="1" applyFill="1" applyBorder="1" applyAlignment="1">
      <alignment/>
    </xf>
    <xf numFmtId="174" fontId="12" fillId="3" borderId="0" xfId="0" applyNumberFormat="1" applyFont="1" applyFill="1" applyAlignment="1">
      <alignment horizontal="right"/>
    </xf>
    <xf numFmtId="172" fontId="6" fillId="3" borderId="2" xfId="0" applyNumberFormat="1" applyFont="1" applyFill="1" applyBorder="1" applyAlignment="1">
      <alignment/>
    </xf>
    <xf numFmtId="174" fontId="6" fillId="3" borderId="0" xfId="0" applyNumberFormat="1" applyFont="1" applyFill="1" applyAlignment="1">
      <alignment horizontal="center"/>
    </xf>
    <xf numFmtId="174" fontId="6" fillId="3" borderId="0" xfId="0" applyNumberFormat="1" applyFont="1" applyFill="1" applyAlignment="1">
      <alignment horizontal="right"/>
    </xf>
    <xf numFmtId="172" fontId="12" fillId="3" borderId="2" xfId="0" applyNumberFormat="1" applyFont="1" applyFill="1" applyBorder="1" applyAlignment="1">
      <alignment horizontal="center"/>
    </xf>
    <xf numFmtId="174" fontId="12" fillId="3" borderId="0" xfId="0" applyNumberFormat="1" applyFont="1" applyFill="1" applyAlignment="1">
      <alignment horizontal="center"/>
    </xf>
    <xf numFmtId="174" fontId="12" fillId="3" borderId="0" xfId="0" applyNumberFormat="1" applyFont="1" applyFill="1" applyAlignment="1">
      <alignment horizontal="right" vertical="center"/>
    </xf>
    <xf numFmtId="172" fontId="6" fillId="3" borderId="2" xfId="0" applyNumberFormat="1" applyFont="1" applyFill="1" applyBorder="1" applyAlignment="1">
      <alignment vertical="center"/>
    </xf>
    <xf numFmtId="174" fontId="6" fillId="3" borderId="0" xfId="0" applyNumberFormat="1" applyFont="1" applyFill="1" applyAlignment="1">
      <alignment horizontal="right" vertical="center"/>
    </xf>
    <xf numFmtId="172" fontId="12" fillId="3" borderId="2" xfId="0" applyNumberFormat="1" applyFont="1" applyFill="1" applyBorder="1" applyAlignment="1">
      <alignment vertical="center"/>
    </xf>
    <xf numFmtId="172" fontId="6" fillId="10" borderId="2" xfId="0" applyNumberFormat="1" applyFont="1" applyFill="1" applyBorder="1" applyAlignment="1">
      <alignment vertical="center"/>
    </xf>
    <xf numFmtId="174" fontId="6" fillId="10" borderId="0" xfId="0" applyNumberFormat="1" applyFont="1" applyFill="1" applyAlignment="1">
      <alignment horizontal="right" vertical="center"/>
    </xf>
    <xf numFmtId="0" fontId="21" fillId="3" borderId="2" xfId="21" applyFont="1" applyFill="1" applyBorder="1" applyAlignment="1">
      <alignment horizontal="center" vertical="center" wrapText="1"/>
      <protection/>
    </xf>
    <xf numFmtId="172" fontId="16" fillId="3" borderId="2" xfId="0" applyNumberFormat="1" applyFont="1" applyFill="1" applyBorder="1" applyAlignment="1">
      <alignment horizontal="right" vertical="center"/>
    </xf>
    <xf numFmtId="174" fontId="16" fillId="3" borderId="0" xfId="0" applyNumberFormat="1" applyFont="1" applyFill="1" applyAlignment="1">
      <alignment horizontal="right" vertical="center"/>
    </xf>
    <xf numFmtId="172" fontId="14" fillId="3" borderId="0" xfId="21" applyNumberFormat="1" applyFont="1" applyFill="1" applyBorder="1" applyAlignment="1">
      <alignment horizontal="center" vertical="center" wrapText="1"/>
      <protection/>
    </xf>
    <xf numFmtId="172" fontId="13" fillId="3" borderId="0" xfId="0" applyNumberFormat="1" applyFont="1" applyFill="1" applyBorder="1" applyAlignment="1">
      <alignment horizontal="center" vertical="center"/>
    </xf>
    <xf numFmtId="172" fontId="13" fillId="3" borderId="0" xfId="0" applyNumberFormat="1" applyFont="1" applyFill="1" applyAlignment="1">
      <alignment horizontal="center" vertical="center"/>
    </xf>
    <xf numFmtId="172" fontId="12" fillId="3" borderId="3" xfId="0" applyNumberFormat="1" applyFont="1" applyFill="1" applyBorder="1" applyAlignment="1">
      <alignment horizontal="center"/>
    </xf>
    <xf numFmtId="172" fontId="12" fillId="3" borderId="3" xfId="0" applyNumberFormat="1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left" vertical="center" wrapText="1"/>
      <protection/>
    </xf>
    <xf numFmtId="0" fontId="5" fillId="0" borderId="2" xfId="0" applyFont="1" applyFill="1" applyBorder="1" applyAlignment="1">
      <alignment/>
    </xf>
    <xf numFmtId="172" fontId="8" fillId="0" borderId="1" xfId="21" applyNumberFormat="1" applyFont="1" applyFill="1" applyBorder="1" applyAlignment="1">
      <alignment horizontal="right" vertical="center" wrapText="1"/>
      <protection/>
    </xf>
    <xf numFmtId="184" fontId="12" fillId="0" borderId="1" xfId="0" applyNumberFormat="1" applyFont="1" applyFill="1" applyBorder="1" applyAlignment="1">
      <alignment horizontal="right" vertical="center"/>
    </xf>
    <xf numFmtId="174" fontId="12" fillId="0" borderId="1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4" fillId="4" borderId="2" xfId="21" applyFont="1" applyFill="1" applyBorder="1" applyAlignment="1">
      <alignment horizontal="left" vertical="center" wrapText="1"/>
      <protection/>
    </xf>
    <xf numFmtId="172" fontId="13" fillId="0" borderId="0" xfId="0" applyNumberFormat="1" applyFont="1" applyFill="1" applyBorder="1" applyAlignment="1">
      <alignment vertical="center"/>
    </xf>
    <xf numFmtId="174" fontId="1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horizontal="right" vertical="center"/>
    </xf>
    <xf numFmtId="184" fontId="4" fillId="0" borderId="7" xfId="0" applyNumberFormat="1" applyFont="1" applyFill="1" applyBorder="1" applyAlignment="1">
      <alignment horizontal="right" vertical="center"/>
    </xf>
    <xf numFmtId="174" fontId="4" fillId="0" borderId="7" xfId="0" applyNumberFormat="1" applyFont="1" applyFill="1" applyBorder="1" applyAlignment="1">
      <alignment horizontal="right" vertical="center"/>
    </xf>
    <xf numFmtId="174" fontId="4" fillId="0" borderId="8" xfId="0" applyNumberFormat="1" applyFont="1" applyFill="1" applyBorder="1" applyAlignment="1">
      <alignment horizontal="right" vertical="center"/>
    </xf>
    <xf numFmtId="0" fontId="14" fillId="0" borderId="0" xfId="2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8" fillId="2" borderId="3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1" xfId="21" applyFont="1" applyFill="1" applyBorder="1" applyAlignment="1">
      <alignment horizontal="left" wrapText="1"/>
      <protection/>
    </xf>
    <xf numFmtId="0" fontId="13" fillId="0" borderId="0" xfId="0" applyFont="1" applyBorder="1" applyAlignment="1">
      <alignment horizontal="left" wrapText="1"/>
    </xf>
    <xf numFmtId="0" fontId="8" fillId="5" borderId="2" xfId="21" applyFont="1" applyFill="1" applyBorder="1" applyAlignment="1">
      <alignment horizontal="center" wrapText="1"/>
      <protection/>
    </xf>
    <xf numFmtId="0" fontId="10" fillId="0" borderId="0" xfId="21" applyFont="1" applyFill="1" applyBorder="1" applyAlignment="1">
      <alignment horizontal="left" wrapText="1"/>
      <protection/>
    </xf>
    <xf numFmtId="0" fontId="8" fillId="3" borderId="0" xfId="21" applyFont="1" applyFill="1" applyBorder="1" applyAlignment="1">
      <alignment horizontal="left" wrapText="1"/>
      <protection/>
    </xf>
    <xf numFmtId="0" fontId="14" fillId="0" borderId="2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1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0" borderId="0" xfId="21" applyFont="1" applyFill="1" applyBorder="1" applyAlignment="1">
      <alignment horizontal="left" wrapText="1"/>
      <protection/>
    </xf>
    <xf numFmtId="0" fontId="14" fillId="2" borderId="0" xfId="21" applyFont="1" applyFill="1" applyBorder="1" applyAlignment="1">
      <alignment horizontal="left" wrapText="1"/>
      <protection/>
    </xf>
    <xf numFmtId="0" fontId="13" fillId="0" borderId="0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left" wrapText="1"/>
    </xf>
    <xf numFmtId="0" fontId="27" fillId="0" borderId="9" xfId="21" applyFont="1" applyFill="1" applyBorder="1" applyAlignment="1">
      <alignment horizontal="center" vertical="center" wrapText="1"/>
      <protection/>
    </xf>
    <xf numFmtId="0" fontId="27" fillId="0" borderId="7" xfId="21" applyFont="1" applyFill="1" applyBorder="1" applyAlignment="1">
      <alignment horizontal="center" vertical="center" wrapText="1"/>
      <protection/>
    </xf>
    <xf numFmtId="0" fontId="21" fillId="0" borderId="1" xfId="21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0" fontId="8" fillId="3" borderId="3" xfId="21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4" fillId="0" borderId="0" xfId="21" applyFont="1" applyFill="1" applyBorder="1" applyAlignment="1">
      <alignment horizontal="left" vertical="center" wrapText="1"/>
      <protection/>
    </xf>
    <xf numFmtId="0" fontId="8" fillId="0" borderId="2" xfId="21" applyFont="1" applyFill="1" applyBorder="1" applyAlignment="1">
      <alignment horizontal="center" wrapText="1"/>
      <protection/>
    </xf>
    <xf numFmtId="172" fontId="8" fillId="2" borderId="1" xfId="21" applyNumberFormat="1" applyFont="1" applyFill="1" applyBorder="1" applyAlignment="1">
      <alignment horizontal="center" vertical="center" wrapText="1"/>
      <protection/>
    </xf>
    <xf numFmtId="172" fontId="8" fillId="2" borderId="2" xfId="21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3" borderId="2" xfId="21" applyFont="1" applyFill="1" applyBorder="1" applyAlignment="1">
      <alignment horizontal="center" wrapText="1"/>
      <protection/>
    </xf>
    <xf numFmtId="0" fontId="13" fillId="0" borderId="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left" wrapText="1"/>
    </xf>
    <xf numFmtId="0" fontId="7" fillId="0" borderId="0" xfId="21" applyFont="1" applyFill="1" applyBorder="1" applyAlignment="1">
      <alignment horizontal="left" vertical="center" wrapText="1"/>
      <protection/>
    </xf>
    <xf numFmtId="0" fontId="7" fillId="3" borderId="2" xfId="21" applyFont="1" applyFill="1" applyBorder="1" applyAlignment="1">
      <alignment horizontal="center" wrapText="1"/>
      <protection/>
    </xf>
    <xf numFmtId="0" fontId="7" fillId="3" borderId="2" xfId="21" applyFont="1" applyFill="1" applyBorder="1" applyAlignment="1">
      <alignment horizontal="center" vertical="center" wrapText="1"/>
      <protection/>
    </xf>
    <xf numFmtId="0" fontId="8" fillId="3" borderId="2" xfId="21" applyFont="1" applyFill="1" applyBorder="1" applyAlignment="1">
      <alignment horizontal="left" vertical="center" wrapText="1"/>
      <protection/>
    </xf>
    <xf numFmtId="0" fontId="7" fillId="10" borderId="2" xfId="21" applyFont="1" applyFill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left" vertical="justify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2"/>
  <sheetViews>
    <sheetView showGridLines="0" tabSelected="1" zoomScale="75" zoomScaleNormal="75" workbookViewId="0" topLeftCell="A1">
      <selection activeCell="B53" sqref="B53"/>
    </sheetView>
  </sheetViews>
  <sheetFormatPr defaultColWidth="11.421875" defaultRowHeight="12.75"/>
  <cols>
    <col min="2" max="2" width="12.00390625" style="0" customWidth="1"/>
  </cols>
  <sheetData>
    <row r="1" spans="2:11" ht="18">
      <c r="B1" s="385" t="s">
        <v>479</v>
      </c>
      <c r="C1" s="385"/>
      <c r="D1" s="385"/>
      <c r="E1" s="385"/>
      <c r="F1" s="385"/>
      <c r="G1" s="385"/>
      <c r="H1" s="385"/>
      <c r="I1" s="385"/>
      <c r="J1" s="385"/>
      <c r="K1" s="385"/>
    </row>
    <row r="3" ht="15.75">
      <c r="K3" s="96" t="s">
        <v>1256</v>
      </c>
    </row>
    <row r="4" ht="12.75">
      <c r="K4" s="128"/>
    </row>
    <row r="5" spans="2:11" ht="15.75">
      <c r="B5" s="319" t="s">
        <v>480</v>
      </c>
      <c r="C5" s="185"/>
      <c r="D5" s="185"/>
      <c r="E5" s="185"/>
      <c r="F5" s="185"/>
      <c r="G5" s="185"/>
      <c r="H5" s="185"/>
      <c r="K5" s="128">
        <v>1</v>
      </c>
    </row>
    <row r="6" spans="2:11" ht="15">
      <c r="B6" s="185"/>
      <c r="C6" s="185"/>
      <c r="D6" s="185"/>
      <c r="E6" s="185"/>
      <c r="F6" s="185"/>
      <c r="G6" s="185"/>
      <c r="H6" s="185"/>
      <c r="K6" s="128"/>
    </row>
    <row r="7" spans="2:11" ht="21.75" customHeight="1">
      <c r="B7" s="384" t="s">
        <v>1254</v>
      </c>
      <c r="C7" s="384"/>
      <c r="D7" s="384"/>
      <c r="E7" s="384"/>
      <c r="F7" s="384"/>
      <c r="G7" s="384"/>
      <c r="H7" s="384"/>
      <c r="K7" s="128">
        <v>2</v>
      </c>
    </row>
    <row r="8" spans="2:11" ht="15">
      <c r="B8" s="185"/>
      <c r="C8" s="185"/>
      <c r="D8" s="185"/>
      <c r="E8" s="185"/>
      <c r="F8" s="185"/>
      <c r="G8" s="185"/>
      <c r="H8" s="185"/>
      <c r="K8" s="128"/>
    </row>
    <row r="9" spans="2:11" ht="15.75">
      <c r="B9" s="284" t="s">
        <v>1255</v>
      </c>
      <c r="C9" s="185"/>
      <c r="D9" s="185"/>
      <c r="E9" s="185"/>
      <c r="F9" s="185"/>
      <c r="G9" s="185"/>
      <c r="H9" s="185"/>
      <c r="K9" s="128">
        <v>4</v>
      </c>
    </row>
    <row r="10" spans="2:11" ht="15">
      <c r="B10" s="185"/>
      <c r="C10" s="185"/>
      <c r="D10" s="185"/>
      <c r="E10" s="185"/>
      <c r="F10" s="185"/>
      <c r="G10" s="185"/>
      <c r="H10" s="185"/>
      <c r="K10" s="128"/>
    </row>
    <row r="11" spans="2:11" ht="15">
      <c r="B11" s="185" t="s">
        <v>1258</v>
      </c>
      <c r="C11" s="185"/>
      <c r="D11" s="185"/>
      <c r="E11" s="185"/>
      <c r="F11" s="185"/>
      <c r="G11" s="185"/>
      <c r="H11" s="185"/>
      <c r="K11" s="128">
        <v>5</v>
      </c>
    </row>
    <row r="12" spans="2:11" ht="15">
      <c r="B12" s="185" t="s">
        <v>1257</v>
      </c>
      <c r="C12" s="185"/>
      <c r="D12" s="185"/>
      <c r="E12" s="185"/>
      <c r="F12" s="185"/>
      <c r="G12" s="185"/>
      <c r="H12" s="185"/>
      <c r="K12" s="128">
        <v>6</v>
      </c>
    </row>
    <row r="13" spans="2:11" ht="16.5" customHeight="1">
      <c r="B13" s="185" t="s">
        <v>622</v>
      </c>
      <c r="C13" s="186"/>
      <c r="D13" s="186"/>
      <c r="E13" s="186"/>
      <c r="F13" s="186"/>
      <c r="G13" s="186"/>
      <c r="H13" s="186"/>
      <c r="I13" s="186"/>
      <c r="K13" s="128"/>
    </row>
    <row r="14" spans="2:11" ht="15" customHeight="1">
      <c r="B14" s="386" t="s">
        <v>623</v>
      </c>
      <c r="C14" s="386"/>
      <c r="D14" s="386"/>
      <c r="E14" s="386"/>
      <c r="F14" s="386"/>
      <c r="G14" s="386"/>
      <c r="H14" s="386"/>
      <c r="K14" s="358">
        <v>7</v>
      </c>
    </row>
    <row r="15" spans="2:11" ht="6" customHeight="1">
      <c r="B15" s="185"/>
      <c r="C15" s="184"/>
      <c r="D15" s="184"/>
      <c r="E15" s="184"/>
      <c r="F15" s="184"/>
      <c r="G15" s="184"/>
      <c r="H15" s="184"/>
      <c r="K15" s="358"/>
    </row>
    <row r="16" spans="2:11" ht="15" customHeight="1">
      <c r="B16" s="353" t="s">
        <v>537</v>
      </c>
      <c r="C16" s="321" t="s">
        <v>574</v>
      </c>
      <c r="D16" s="184"/>
      <c r="E16" s="184"/>
      <c r="F16" s="184"/>
      <c r="G16" s="184"/>
      <c r="H16" s="184"/>
      <c r="K16" s="358">
        <v>7</v>
      </c>
    </row>
    <row r="17" spans="2:11" ht="15" customHeight="1">
      <c r="B17" s="353" t="s">
        <v>538</v>
      </c>
      <c r="C17" s="321" t="s">
        <v>575</v>
      </c>
      <c r="D17" s="184"/>
      <c r="E17" s="184"/>
      <c r="F17" s="184"/>
      <c r="G17" s="184"/>
      <c r="H17" s="184"/>
      <c r="K17" s="358">
        <v>8</v>
      </c>
    </row>
    <row r="18" spans="2:11" ht="15" customHeight="1">
      <c r="B18" s="353" t="s">
        <v>539</v>
      </c>
      <c r="C18" s="321" t="s">
        <v>576</v>
      </c>
      <c r="D18" s="184"/>
      <c r="E18" s="184"/>
      <c r="F18" s="184"/>
      <c r="G18" s="184"/>
      <c r="H18" s="184"/>
      <c r="K18" s="358">
        <v>9</v>
      </c>
    </row>
    <row r="19" spans="2:11" ht="15" customHeight="1">
      <c r="B19" s="353" t="s">
        <v>540</v>
      </c>
      <c r="C19" s="321" t="s">
        <v>577</v>
      </c>
      <c r="D19" s="184"/>
      <c r="E19" s="184"/>
      <c r="F19" s="184"/>
      <c r="G19" s="184"/>
      <c r="H19" s="184"/>
      <c r="K19" s="358">
        <v>10</v>
      </c>
    </row>
    <row r="20" spans="2:11" ht="15" customHeight="1">
      <c r="B20" s="353" t="s">
        <v>541</v>
      </c>
      <c r="C20" s="321" t="s">
        <v>578</v>
      </c>
      <c r="D20" s="184"/>
      <c r="E20" s="184"/>
      <c r="F20" s="184"/>
      <c r="G20" s="184"/>
      <c r="H20" s="184"/>
      <c r="K20" s="358">
        <v>11</v>
      </c>
    </row>
    <row r="21" spans="2:11" ht="15" customHeight="1">
      <c r="B21" s="353" t="s">
        <v>542</v>
      </c>
      <c r="C21" s="321" t="s">
        <v>579</v>
      </c>
      <c r="D21" s="184"/>
      <c r="E21" s="184"/>
      <c r="F21" s="184"/>
      <c r="G21" s="184"/>
      <c r="H21" s="184"/>
      <c r="K21" s="358">
        <v>12</v>
      </c>
    </row>
    <row r="22" spans="2:11" ht="15" customHeight="1">
      <c r="B22" s="353" t="s">
        <v>543</v>
      </c>
      <c r="C22" s="321" t="s">
        <v>580</v>
      </c>
      <c r="D22" s="184"/>
      <c r="E22" s="184"/>
      <c r="F22" s="184"/>
      <c r="G22" s="184"/>
      <c r="H22" s="184"/>
      <c r="K22" s="358">
        <v>13</v>
      </c>
    </row>
    <row r="23" spans="2:11" ht="15" customHeight="1">
      <c r="B23" s="353" t="s">
        <v>544</v>
      </c>
      <c r="C23" s="321" t="s">
        <v>581</v>
      </c>
      <c r="D23" s="184"/>
      <c r="E23" s="184"/>
      <c r="F23" s="184"/>
      <c r="G23" s="184"/>
      <c r="H23" s="184"/>
      <c r="K23" s="358">
        <v>14</v>
      </c>
    </row>
    <row r="24" spans="2:11" ht="15" customHeight="1">
      <c r="B24" s="353" t="s">
        <v>545</v>
      </c>
      <c r="C24" s="321" t="s">
        <v>582</v>
      </c>
      <c r="D24" s="184"/>
      <c r="E24" s="184"/>
      <c r="F24" s="184"/>
      <c r="G24" s="184"/>
      <c r="H24" s="184"/>
      <c r="K24" s="358">
        <v>16</v>
      </c>
    </row>
    <row r="25" spans="2:11" ht="15" customHeight="1">
      <c r="B25" s="353" t="s">
        <v>546</v>
      </c>
      <c r="C25" s="321" t="s">
        <v>583</v>
      </c>
      <c r="D25" s="184"/>
      <c r="E25" s="184"/>
      <c r="F25" s="184"/>
      <c r="G25" s="184"/>
      <c r="H25" s="184"/>
      <c r="K25" s="358">
        <v>18</v>
      </c>
    </row>
    <row r="26" spans="2:11" ht="15" customHeight="1">
      <c r="B26" s="353" t="s">
        <v>547</v>
      </c>
      <c r="C26" s="321" t="s">
        <v>584</v>
      </c>
      <c r="D26" s="184"/>
      <c r="E26" s="184"/>
      <c r="F26" s="184"/>
      <c r="G26" s="184"/>
      <c r="H26" s="184"/>
      <c r="K26" s="358">
        <v>20</v>
      </c>
    </row>
    <row r="27" spans="2:11" ht="15" customHeight="1">
      <c r="B27" s="353" t="s">
        <v>548</v>
      </c>
      <c r="C27" s="321" t="s">
        <v>585</v>
      </c>
      <c r="D27" s="184"/>
      <c r="E27" s="184"/>
      <c r="F27" s="184"/>
      <c r="G27" s="184"/>
      <c r="H27" s="184"/>
      <c r="K27" s="358">
        <v>22</v>
      </c>
    </row>
    <row r="28" spans="2:11" ht="15" customHeight="1">
      <c r="B28" s="353" t="s">
        <v>549</v>
      </c>
      <c r="C28" s="321" t="s">
        <v>586</v>
      </c>
      <c r="D28" s="184"/>
      <c r="E28" s="184"/>
      <c r="F28" s="184"/>
      <c r="G28" s="184"/>
      <c r="H28" s="184"/>
      <c r="K28" s="358">
        <v>24</v>
      </c>
    </row>
    <row r="29" spans="2:11" ht="15" customHeight="1">
      <c r="B29" s="353" t="s">
        <v>550</v>
      </c>
      <c r="C29" s="321" t="s">
        <v>587</v>
      </c>
      <c r="D29" s="184"/>
      <c r="E29" s="184"/>
      <c r="F29" s="184"/>
      <c r="G29" s="184"/>
      <c r="H29" s="184"/>
      <c r="K29" s="358">
        <v>25</v>
      </c>
    </row>
    <row r="30" spans="2:11" ht="15" customHeight="1">
      <c r="B30" s="353" t="s">
        <v>551</v>
      </c>
      <c r="C30" s="321" t="s">
        <v>588</v>
      </c>
      <c r="D30" s="184"/>
      <c r="E30" s="184"/>
      <c r="F30" s="184"/>
      <c r="G30" s="184"/>
      <c r="H30" s="184"/>
      <c r="K30" s="358">
        <v>27</v>
      </c>
    </row>
    <row r="31" spans="2:11" ht="15" customHeight="1">
      <c r="B31" s="353" t="s">
        <v>552</v>
      </c>
      <c r="C31" s="321" t="s">
        <v>589</v>
      </c>
      <c r="D31" s="184"/>
      <c r="E31" s="184"/>
      <c r="F31" s="184"/>
      <c r="G31" s="184"/>
      <c r="H31" s="184"/>
      <c r="K31" s="358">
        <v>28</v>
      </c>
    </row>
    <row r="32" spans="2:11" ht="15" customHeight="1">
      <c r="B32" s="353" t="s">
        <v>553</v>
      </c>
      <c r="C32" s="321" t="s">
        <v>590</v>
      </c>
      <c r="D32" s="184"/>
      <c r="E32" s="184"/>
      <c r="F32" s="184"/>
      <c r="G32" s="184"/>
      <c r="H32" s="184"/>
      <c r="K32" s="358">
        <v>29</v>
      </c>
    </row>
    <row r="33" spans="2:11" ht="15" customHeight="1">
      <c r="B33" s="353" t="s">
        <v>554</v>
      </c>
      <c r="C33" s="321" t="s">
        <v>591</v>
      </c>
      <c r="D33" s="184"/>
      <c r="E33" s="184"/>
      <c r="F33" s="184"/>
      <c r="G33" s="184"/>
      <c r="H33" s="184"/>
      <c r="K33" s="358">
        <v>31</v>
      </c>
    </row>
    <row r="34" spans="2:11" ht="15" customHeight="1">
      <c r="B34" s="353" t="s">
        <v>555</v>
      </c>
      <c r="C34" s="321" t="s">
        <v>592</v>
      </c>
      <c r="D34" s="184"/>
      <c r="E34" s="184"/>
      <c r="F34" s="184"/>
      <c r="G34" s="184"/>
      <c r="H34" s="184"/>
      <c r="K34" s="358">
        <v>32</v>
      </c>
    </row>
    <row r="35" spans="2:11" ht="15" customHeight="1">
      <c r="B35" s="353" t="s">
        <v>556</v>
      </c>
      <c r="C35" s="321" t="s">
        <v>593</v>
      </c>
      <c r="D35" s="184"/>
      <c r="E35" s="184"/>
      <c r="F35" s="184"/>
      <c r="G35" s="184"/>
      <c r="H35" s="184"/>
      <c r="K35" s="358">
        <v>33</v>
      </c>
    </row>
    <row r="36" spans="2:11" ht="15" customHeight="1">
      <c r="B36" s="354"/>
      <c r="C36" s="184"/>
      <c r="D36" s="184"/>
      <c r="E36" s="184"/>
      <c r="F36" s="184"/>
      <c r="G36" s="184"/>
      <c r="H36" s="184"/>
      <c r="K36" s="358"/>
    </row>
    <row r="37" spans="2:11" ht="15" customHeight="1">
      <c r="B37" s="354"/>
      <c r="C37" s="184"/>
      <c r="D37" s="184"/>
      <c r="E37" s="184"/>
      <c r="F37" s="184"/>
      <c r="G37" s="184"/>
      <c r="H37" s="184"/>
      <c r="K37" s="358"/>
    </row>
    <row r="38" spans="2:11" ht="15" customHeight="1">
      <c r="B38" s="354"/>
      <c r="C38" s="184"/>
      <c r="D38" s="184"/>
      <c r="E38" s="184"/>
      <c r="F38" s="184"/>
      <c r="G38" s="184"/>
      <c r="H38" s="184"/>
      <c r="K38" s="358"/>
    </row>
    <row r="39" spans="2:11" ht="15" customHeight="1">
      <c r="B39" s="354"/>
      <c r="C39" s="184"/>
      <c r="D39" s="184"/>
      <c r="E39" s="184"/>
      <c r="F39" s="184"/>
      <c r="G39" s="184"/>
      <c r="H39" s="184"/>
      <c r="K39" s="358"/>
    </row>
    <row r="40" spans="2:11" ht="15" customHeight="1">
      <c r="B40" s="354"/>
      <c r="C40" s="184"/>
      <c r="D40" s="184"/>
      <c r="E40" s="184"/>
      <c r="F40" s="184"/>
      <c r="G40" s="184"/>
      <c r="H40" s="184"/>
      <c r="K40" s="358"/>
    </row>
    <row r="41" spans="2:11" ht="15" customHeight="1">
      <c r="B41" s="354"/>
      <c r="C41" s="184"/>
      <c r="D41" s="184"/>
      <c r="E41" s="184"/>
      <c r="F41" s="184"/>
      <c r="G41" s="184"/>
      <c r="H41" s="184"/>
      <c r="K41" s="359" t="s">
        <v>1256</v>
      </c>
    </row>
    <row r="42" spans="2:11" ht="15" customHeight="1">
      <c r="B42" s="354"/>
      <c r="C42" s="184"/>
      <c r="D42" s="184"/>
      <c r="E42" s="184"/>
      <c r="F42" s="184"/>
      <c r="G42" s="184"/>
      <c r="H42" s="184"/>
      <c r="K42" s="358"/>
    </row>
    <row r="43" spans="2:11" ht="15" customHeight="1">
      <c r="B43" s="353" t="s">
        <v>557</v>
      </c>
      <c r="C43" s="321" t="s">
        <v>594</v>
      </c>
      <c r="D43" s="184"/>
      <c r="E43" s="184"/>
      <c r="F43" s="184"/>
      <c r="G43" s="184"/>
      <c r="H43" s="184"/>
      <c r="K43" s="358">
        <v>34</v>
      </c>
    </row>
    <row r="44" spans="2:11" ht="15" customHeight="1">
      <c r="B44" s="353" t="s">
        <v>558</v>
      </c>
      <c r="C44" s="321" t="s">
        <v>595</v>
      </c>
      <c r="D44" s="184"/>
      <c r="E44" s="184"/>
      <c r="F44" s="184"/>
      <c r="G44" s="184"/>
      <c r="H44" s="184"/>
      <c r="K44" s="358">
        <v>35</v>
      </c>
    </row>
    <row r="45" spans="2:11" ht="15" customHeight="1">
      <c r="B45" s="353" t="s">
        <v>559</v>
      </c>
      <c r="C45" s="321" t="s">
        <v>596</v>
      </c>
      <c r="D45" s="184"/>
      <c r="E45" s="184"/>
      <c r="F45" s="184"/>
      <c r="G45" s="184"/>
      <c r="H45" s="184"/>
      <c r="K45" s="358">
        <v>36</v>
      </c>
    </row>
    <row r="46" spans="2:11" ht="15" customHeight="1">
      <c r="B46" s="353" t="s">
        <v>560</v>
      </c>
      <c r="C46" s="321" t="s">
        <v>597</v>
      </c>
      <c r="D46" s="184"/>
      <c r="E46" s="184"/>
      <c r="F46" s="184"/>
      <c r="G46" s="184"/>
      <c r="H46" s="184"/>
      <c r="K46" s="358">
        <v>37</v>
      </c>
    </row>
    <row r="47" spans="2:11" ht="15" customHeight="1">
      <c r="B47" s="353" t="s">
        <v>561</v>
      </c>
      <c r="C47" s="321" t="s">
        <v>598</v>
      </c>
      <c r="D47" s="184"/>
      <c r="E47" s="184"/>
      <c r="F47" s="184"/>
      <c r="G47" s="184"/>
      <c r="H47" s="184"/>
      <c r="K47" s="358">
        <v>38</v>
      </c>
    </row>
    <row r="48" spans="2:11" ht="15" customHeight="1">
      <c r="B48" s="353" t="s">
        <v>562</v>
      </c>
      <c r="C48" s="321" t="s">
        <v>599</v>
      </c>
      <c r="D48" s="184"/>
      <c r="E48" s="184"/>
      <c r="F48" s="184"/>
      <c r="G48" s="184"/>
      <c r="H48" s="184"/>
      <c r="K48" s="358">
        <v>39</v>
      </c>
    </row>
    <row r="49" spans="2:11" ht="15" customHeight="1">
      <c r="B49" s="353" t="s">
        <v>563</v>
      </c>
      <c r="C49" s="321" t="s">
        <v>600</v>
      </c>
      <c r="D49" s="184"/>
      <c r="E49" s="184"/>
      <c r="F49" s="184"/>
      <c r="G49" s="184"/>
      <c r="H49" s="184"/>
      <c r="K49" s="358">
        <v>40</v>
      </c>
    </row>
    <row r="50" spans="2:11" ht="15" customHeight="1">
      <c r="B50" s="353" t="s">
        <v>1386</v>
      </c>
      <c r="C50" s="321" t="s">
        <v>601</v>
      </c>
      <c r="D50" s="184"/>
      <c r="E50" s="184"/>
      <c r="F50" s="184"/>
      <c r="G50" s="184"/>
      <c r="H50" s="184"/>
      <c r="K50" s="358">
        <v>41</v>
      </c>
    </row>
    <row r="51" spans="2:11" ht="15" customHeight="1">
      <c r="B51" s="185"/>
      <c r="C51" s="185"/>
      <c r="D51" s="184"/>
      <c r="E51" s="185"/>
      <c r="F51" s="185"/>
      <c r="G51" s="185"/>
      <c r="H51" s="185"/>
      <c r="K51" s="358"/>
    </row>
    <row r="52" spans="2:11" ht="15.75">
      <c r="B52" s="284" t="s">
        <v>722</v>
      </c>
      <c r="C52" s="185"/>
      <c r="D52" s="185"/>
      <c r="E52" s="185"/>
      <c r="F52" s="185"/>
      <c r="G52" s="185"/>
      <c r="H52" s="185"/>
      <c r="K52" s="358">
        <v>42</v>
      </c>
    </row>
    <row r="53" spans="2:11" ht="15">
      <c r="B53" s="185"/>
      <c r="C53" s="185"/>
      <c r="D53" s="185"/>
      <c r="E53" s="185"/>
      <c r="F53" s="185"/>
      <c r="G53" s="185"/>
      <c r="H53" s="185"/>
      <c r="K53" s="358"/>
    </row>
    <row r="54" spans="2:11" ht="15">
      <c r="B54" s="185" t="s">
        <v>1259</v>
      </c>
      <c r="C54" s="185"/>
      <c r="D54" s="187"/>
      <c r="E54" s="185"/>
      <c r="F54" s="185"/>
      <c r="G54" s="185"/>
      <c r="H54" s="185"/>
      <c r="K54" s="358">
        <v>43</v>
      </c>
    </row>
    <row r="55" spans="2:11" ht="15">
      <c r="B55" s="185"/>
      <c r="C55" s="187" t="s">
        <v>1260</v>
      </c>
      <c r="D55" s="187"/>
      <c r="E55" s="185"/>
      <c r="F55" s="185"/>
      <c r="G55" s="185"/>
      <c r="H55" s="185"/>
      <c r="K55" s="358"/>
    </row>
    <row r="56" spans="2:11" ht="18" customHeight="1">
      <c r="B56" s="185" t="s">
        <v>621</v>
      </c>
      <c r="C56" s="185"/>
      <c r="D56" s="187"/>
      <c r="E56" s="185"/>
      <c r="F56" s="185"/>
      <c r="G56" s="185"/>
      <c r="H56" s="185"/>
      <c r="K56" s="358">
        <v>44</v>
      </c>
    </row>
    <row r="57" spans="2:11" ht="6" customHeight="1">
      <c r="B57" s="185"/>
      <c r="C57" s="185"/>
      <c r="D57" s="187"/>
      <c r="E57" s="185"/>
      <c r="F57" s="185"/>
      <c r="G57" s="185"/>
      <c r="H57" s="185"/>
      <c r="K57" s="358"/>
    </row>
    <row r="58" spans="2:11" ht="15">
      <c r="B58" s="353" t="s">
        <v>564</v>
      </c>
      <c r="C58" s="321" t="s">
        <v>602</v>
      </c>
      <c r="D58" s="187"/>
      <c r="E58" s="185"/>
      <c r="F58" s="185"/>
      <c r="G58" s="185"/>
      <c r="H58" s="185"/>
      <c r="K58" s="358">
        <v>44</v>
      </c>
    </row>
    <row r="59" spans="2:11" ht="15">
      <c r="B59" s="353" t="s">
        <v>565</v>
      </c>
      <c r="C59" s="321" t="s">
        <v>603</v>
      </c>
      <c r="D59" s="187"/>
      <c r="E59" s="185"/>
      <c r="F59" s="185"/>
      <c r="G59" s="185"/>
      <c r="H59" s="185"/>
      <c r="K59" s="358">
        <v>45</v>
      </c>
    </row>
    <row r="60" spans="2:11" ht="15">
      <c r="B60" s="353" t="s">
        <v>566</v>
      </c>
      <c r="C60" s="321" t="s">
        <v>604</v>
      </c>
      <c r="D60" s="187"/>
      <c r="E60" s="185"/>
      <c r="F60" s="185"/>
      <c r="G60" s="185"/>
      <c r="H60" s="185"/>
      <c r="K60" s="358">
        <v>47</v>
      </c>
    </row>
    <row r="61" spans="2:11" ht="15">
      <c r="B61" s="353" t="s">
        <v>567</v>
      </c>
      <c r="C61" s="321" t="s">
        <v>605</v>
      </c>
      <c r="D61" s="187"/>
      <c r="E61" s="185"/>
      <c r="F61" s="185"/>
      <c r="G61" s="185"/>
      <c r="H61" s="185"/>
      <c r="K61" s="358">
        <v>48</v>
      </c>
    </row>
    <row r="62" spans="2:11" ht="15">
      <c r="B62" s="353" t="s">
        <v>568</v>
      </c>
      <c r="C62" s="321" t="s">
        <v>606</v>
      </c>
      <c r="D62" s="187"/>
      <c r="E62" s="185"/>
      <c r="F62" s="185"/>
      <c r="G62" s="185"/>
      <c r="H62" s="185"/>
      <c r="K62" s="358">
        <v>50</v>
      </c>
    </row>
    <row r="63" spans="2:11" ht="15">
      <c r="B63" s="353" t="s">
        <v>569</v>
      </c>
      <c r="C63" s="321" t="s">
        <v>607</v>
      </c>
      <c r="D63" s="187"/>
      <c r="E63" s="185"/>
      <c r="F63" s="185"/>
      <c r="G63" s="185"/>
      <c r="H63" s="185"/>
      <c r="K63" s="358">
        <v>51</v>
      </c>
    </row>
    <row r="64" spans="2:11" ht="15">
      <c r="B64" s="353" t="s">
        <v>570</v>
      </c>
      <c r="C64" s="321" t="s">
        <v>608</v>
      </c>
      <c r="D64" s="187"/>
      <c r="E64" s="185"/>
      <c r="F64" s="185"/>
      <c r="G64" s="185"/>
      <c r="H64" s="185"/>
      <c r="K64" s="358">
        <v>52</v>
      </c>
    </row>
    <row r="65" spans="2:11" ht="15">
      <c r="B65" s="353" t="s">
        <v>571</v>
      </c>
      <c r="C65" s="321" t="s">
        <v>609</v>
      </c>
      <c r="D65" s="187"/>
      <c r="E65" s="185"/>
      <c r="F65" s="185"/>
      <c r="G65" s="185"/>
      <c r="H65" s="185"/>
      <c r="K65" s="358">
        <v>53</v>
      </c>
    </row>
    <row r="66" spans="2:11" ht="15">
      <c r="B66" s="353" t="s">
        <v>572</v>
      </c>
      <c r="C66" s="321" t="s">
        <v>610</v>
      </c>
      <c r="D66" s="185"/>
      <c r="E66" s="185"/>
      <c r="F66" s="185"/>
      <c r="G66" s="185"/>
      <c r="H66" s="185"/>
      <c r="K66" s="358">
        <v>54</v>
      </c>
    </row>
    <row r="67" spans="2:11" ht="15">
      <c r="B67" s="353" t="s">
        <v>573</v>
      </c>
      <c r="C67" s="320" t="s">
        <v>611</v>
      </c>
      <c r="D67" s="185"/>
      <c r="E67" s="185"/>
      <c r="F67" s="185"/>
      <c r="G67" s="185"/>
      <c r="H67" s="185"/>
      <c r="K67" s="358">
        <v>55</v>
      </c>
    </row>
    <row r="68" spans="2:11" ht="15">
      <c r="B68" s="185"/>
      <c r="C68" s="185"/>
      <c r="D68" s="185"/>
      <c r="E68" s="185"/>
      <c r="F68" s="185"/>
      <c r="G68" s="185"/>
      <c r="H68" s="185"/>
      <c r="K68" s="213"/>
    </row>
    <row r="69" spans="2:11" ht="15">
      <c r="B69" s="185"/>
      <c r="C69" s="185"/>
      <c r="D69" s="185"/>
      <c r="E69" s="185"/>
      <c r="F69" s="185"/>
      <c r="G69" s="185"/>
      <c r="H69" s="185"/>
      <c r="K69" s="213"/>
    </row>
    <row r="70" spans="2:11" ht="15">
      <c r="B70" s="185"/>
      <c r="C70" s="185"/>
      <c r="D70" s="185"/>
      <c r="E70" s="185"/>
      <c r="F70" s="185"/>
      <c r="G70" s="185"/>
      <c r="H70" s="185"/>
      <c r="K70" s="213"/>
    </row>
    <row r="71" spans="2:11" ht="15">
      <c r="B71" s="185"/>
      <c r="C71" s="185"/>
      <c r="D71" s="185"/>
      <c r="E71" s="185"/>
      <c r="F71" s="185"/>
      <c r="G71" s="185"/>
      <c r="H71" s="185"/>
      <c r="K71" s="213"/>
    </row>
    <row r="72" spans="2:11" ht="15">
      <c r="B72" s="185"/>
      <c r="C72" s="185"/>
      <c r="D72" s="185"/>
      <c r="E72" s="185"/>
      <c r="F72" s="185"/>
      <c r="G72" s="185"/>
      <c r="H72" s="185"/>
      <c r="K72" s="213"/>
    </row>
  </sheetData>
  <mergeCells count="3">
    <mergeCell ref="B7:H7"/>
    <mergeCell ref="B1:K1"/>
    <mergeCell ref="B14:H14"/>
  </mergeCells>
  <printOptions horizontalCentered="1"/>
  <pageMargins left="0.75" right="0.75" top="0.6692913385826772" bottom="0.2362204724409449" header="0" footer="0"/>
  <pageSetup firstPageNumber="1" useFirstPageNumber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="60" zoomScaleNormal="75" workbookViewId="0" topLeftCell="A1">
      <selection activeCell="A4" sqref="A4:H4"/>
    </sheetView>
  </sheetViews>
  <sheetFormatPr defaultColWidth="11.421875" defaultRowHeight="12.75"/>
  <cols>
    <col min="1" max="1" width="43.7109375" style="0" customWidth="1"/>
    <col min="2" max="2" width="6.57421875" style="0" customWidth="1"/>
    <col min="3" max="3" width="3.28125" style="0" customWidth="1"/>
    <col min="4" max="4" width="30.7109375" style="0" customWidth="1"/>
    <col min="5" max="5" width="12.8515625" style="0" customWidth="1"/>
    <col min="6" max="6" width="14.421875" style="0" customWidth="1"/>
    <col min="7" max="7" width="14.28125" style="0" customWidth="1"/>
    <col min="8" max="8" width="15.421875" style="0" customWidth="1"/>
    <col min="9" max="9" width="14.28125" style="0" customWidth="1"/>
  </cols>
  <sheetData>
    <row r="1" spans="1:9" ht="15.75">
      <c r="A1" s="366" t="s">
        <v>613</v>
      </c>
      <c r="B1" s="366"/>
      <c r="C1" s="366"/>
      <c r="D1" s="366"/>
      <c r="E1" s="366"/>
      <c r="F1" s="366"/>
      <c r="G1" s="366"/>
      <c r="H1" s="366"/>
      <c r="I1" s="1"/>
    </row>
    <row r="2" spans="1:9" ht="12.75">
      <c r="A2" s="379" t="s">
        <v>1295</v>
      </c>
      <c r="B2" s="379"/>
      <c r="C2" s="379"/>
      <c r="D2" s="379"/>
      <c r="E2" s="379"/>
      <c r="F2" s="379"/>
      <c r="G2" s="379"/>
      <c r="H2" s="379"/>
      <c r="I2" s="1"/>
    </row>
    <row r="3" spans="1:9" ht="12.75">
      <c r="A3" s="379" t="s">
        <v>492</v>
      </c>
      <c r="B3" s="379"/>
      <c r="C3" s="379"/>
      <c r="D3" s="379"/>
      <c r="E3" s="379"/>
      <c r="F3" s="379"/>
      <c r="G3" s="379"/>
      <c r="H3" s="379"/>
      <c r="I3" s="1"/>
    </row>
    <row r="4" spans="1:9" ht="12.75">
      <c r="A4" s="379" t="s">
        <v>643</v>
      </c>
      <c r="B4" s="379"/>
      <c r="C4" s="379"/>
      <c r="D4" s="379"/>
      <c r="E4" s="379"/>
      <c r="F4" s="379"/>
      <c r="G4" s="379"/>
      <c r="H4" s="379"/>
      <c r="I4" s="1"/>
    </row>
    <row r="5" spans="1:9" ht="13.5" thickBot="1">
      <c r="A5" s="370" t="s">
        <v>1296</v>
      </c>
      <c r="B5" s="370"/>
      <c r="C5" s="370"/>
      <c r="D5" s="370"/>
      <c r="E5" s="370"/>
      <c r="F5" s="370"/>
      <c r="G5" s="370"/>
      <c r="H5" s="370"/>
      <c r="I5" s="1" t="s">
        <v>1274</v>
      </c>
    </row>
    <row r="6" spans="1:9" s="261" customFormat="1" ht="24">
      <c r="A6" s="257" t="s">
        <v>483</v>
      </c>
      <c r="B6" s="257" t="s">
        <v>484</v>
      </c>
      <c r="C6" s="257"/>
      <c r="D6" s="258" t="s">
        <v>485</v>
      </c>
      <c r="E6" s="259" t="s">
        <v>486</v>
      </c>
      <c r="F6" s="259" t="s">
        <v>487</v>
      </c>
      <c r="G6" s="260" t="s">
        <v>1297</v>
      </c>
      <c r="H6" s="260" t="s">
        <v>1298</v>
      </c>
      <c r="I6" s="260" t="s">
        <v>1299</v>
      </c>
    </row>
    <row r="7" spans="1:9" s="261" customFormat="1" ht="13.5" thickBot="1">
      <c r="A7" s="266"/>
      <c r="B7" s="263"/>
      <c r="C7" s="263"/>
      <c r="D7" s="263"/>
      <c r="E7" s="264">
        <v>2002</v>
      </c>
      <c r="F7" s="264">
        <v>2003</v>
      </c>
      <c r="G7" s="265" t="s">
        <v>1300</v>
      </c>
      <c r="H7" s="265" t="s">
        <v>1301</v>
      </c>
      <c r="I7" s="265" t="s">
        <v>1301</v>
      </c>
    </row>
    <row r="8" spans="1:10" s="261" customFormat="1" ht="24">
      <c r="A8" s="26" t="s">
        <v>631</v>
      </c>
      <c r="B8" s="308">
        <v>114</v>
      </c>
      <c r="C8" s="307"/>
      <c r="D8" s="307" t="s">
        <v>1444</v>
      </c>
      <c r="E8" s="193">
        <v>21867.4</v>
      </c>
      <c r="F8" s="193">
        <v>42544.3</v>
      </c>
      <c r="G8" s="195">
        <v>20676.9</v>
      </c>
      <c r="H8" s="219">
        <f aca="true" t="shared" si="0" ref="H8:H44">(F8/E8-1)*100</f>
        <v>94.55582282301509</v>
      </c>
      <c r="I8" s="219">
        <f>(((F8/(E8/$E$52))-1)*100)</f>
        <v>87.61413928371225</v>
      </c>
      <c r="J8" s="271"/>
    </row>
    <row r="9" spans="1:10" s="261" customFormat="1" ht="12.75">
      <c r="A9" s="26"/>
      <c r="B9" s="175"/>
      <c r="C9" s="21"/>
      <c r="D9" s="21"/>
      <c r="E9" s="193"/>
      <c r="F9" s="193"/>
      <c r="G9" s="195"/>
      <c r="H9" s="219"/>
      <c r="I9" s="219"/>
      <c r="J9" s="271"/>
    </row>
    <row r="10" spans="1:10" ht="36">
      <c r="A10" s="309" t="s">
        <v>504</v>
      </c>
      <c r="B10" s="175">
        <v>111</v>
      </c>
      <c r="C10" s="21"/>
      <c r="D10" s="21" t="s">
        <v>645</v>
      </c>
      <c r="E10" s="193">
        <v>76736.8</v>
      </c>
      <c r="F10" s="198">
        <v>131599.9</v>
      </c>
      <c r="G10" s="195">
        <v>54863.2</v>
      </c>
      <c r="H10" s="219">
        <f t="shared" si="0"/>
        <v>71.4951626859603</v>
      </c>
      <c r="I10" s="219">
        <f>(((F10/(E10/$E$52))-1)*100)</f>
        <v>65.37627541436142</v>
      </c>
      <c r="J10" s="213"/>
    </row>
    <row r="11" spans="1:10" ht="12.75">
      <c r="A11" s="310"/>
      <c r="B11" s="175"/>
      <c r="C11" s="21"/>
      <c r="D11" s="21"/>
      <c r="E11" s="193"/>
      <c r="F11" s="198"/>
      <c r="G11" s="195"/>
      <c r="H11" s="219"/>
      <c r="I11" s="219"/>
      <c r="J11" s="213"/>
    </row>
    <row r="12" spans="1:10" ht="24">
      <c r="A12" s="309" t="s">
        <v>498</v>
      </c>
      <c r="B12" s="175">
        <v>112</v>
      </c>
      <c r="C12" s="21"/>
      <c r="D12" s="21" t="s">
        <v>1444</v>
      </c>
      <c r="E12" s="193">
        <v>13944.7</v>
      </c>
      <c r="F12" s="198">
        <v>18738</v>
      </c>
      <c r="G12" s="195">
        <v>4793.3</v>
      </c>
      <c r="H12" s="219">
        <f t="shared" si="0"/>
        <v>34.373632993180195</v>
      </c>
      <c r="I12" s="219">
        <f>(((F12/(E12/$E$52))-1)*100)</f>
        <v>29.579228884732522</v>
      </c>
      <c r="J12" s="213"/>
    </row>
    <row r="13" spans="1:10" ht="12.75">
      <c r="A13" s="310"/>
      <c r="B13" s="175"/>
      <c r="C13" s="21"/>
      <c r="D13" s="21"/>
      <c r="E13" s="193"/>
      <c r="F13" s="198"/>
      <c r="G13" s="195"/>
      <c r="H13" s="219"/>
      <c r="I13" s="219"/>
      <c r="J13" s="213"/>
    </row>
    <row r="14" spans="1:10" ht="24">
      <c r="A14" s="311" t="s">
        <v>501</v>
      </c>
      <c r="B14" s="175">
        <v>138</v>
      </c>
      <c r="C14" s="21"/>
      <c r="D14" s="21" t="s">
        <v>1444</v>
      </c>
      <c r="E14" s="193">
        <v>29587.5</v>
      </c>
      <c r="F14" s="193">
        <v>38515.4</v>
      </c>
      <c r="G14" s="195">
        <v>8927.9</v>
      </c>
      <c r="H14" s="219">
        <f t="shared" si="0"/>
        <v>30.174566962399663</v>
      </c>
      <c r="I14" s="219">
        <f>(((F14/(E14/$E$52))-1)*100)</f>
        <v>25.52998405757041</v>
      </c>
      <c r="J14" s="213"/>
    </row>
    <row r="15" spans="1:10" ht="12.75">
      <c r="A15" s="310"/>
      <c r="B15" s="175"/>
      <c r="C15" s="21"/>
      <c r="D15" s="21"/>
      <c r="E15" s="193"/>
      <c r="F15" s="193"/>
      <c r="G15" s="195"/>
      <c r="H15" s="219"/>
      <c r="I15" s="219"/>
      <c r="J15" s="213"/>
    </row>
    <row r="16" spans="1:10" ht="27.75" customHeight="1">
      <c r="A16" s="309" t="s">
        <v>634</v>
      </c>
      <c r="B16" s="175">
        <v>110</v>
      </c>
      <c r="C16" s="21"/>
      <c r="D16" s="21" t="s">
        <v>275</v>
      </c>
      <c r="E16" s="193">
        <v>23499.8</v>
      </c>
      <c r="F16" s="193">
        <v>30288.1</v>
      </c>
      <c r="G16" s="195">
        <v>6788.3</v>
      </c>
      <c r="H16" s="219">
        <f t="shared" si="0"/>
        <v>28.886628822372963</v>
      </c>
      <c r="I16" s="219">
        <f>(((F16/(E16/$E$52))-1)*100)</f>
        <v>24.287999098777433</v>
      </c>
      <c r="J16" s="213"/>
    </row>
    <row r="17" spans="1:10" ht="13.5" customHeight="1">
      <c r="A17" s="310"/>
      <c r="B17" s="175"/>
      <c r="C17" s="21"/>
      <c r="D17" s="21"/>
      <c r="E17" s="193"/>
      <c r="F17" s="193"/>
      <c r="G17" s="195"/>
      <c r="H17" s="219"/>
      <c r="I17" s="219"/>
      <c r="J17" s="213"/>
    </row>
    <row r="18" spans="1:10" ht="24">
      <c r="A18" s="309" t="s">
        <v>506</v>
      </c>
      <c r="B18" s="175">
        <v>110</v>
      </c>
      <c r="C18" s="21"/>
      <c r="D18" s="21" t="s">
        <v>275</v>
      </c>
      <c r="E18" s="193">
        <v>42944.5</v>
      </c>
      <c r="F18" s="198">
        <v>54718.2</v>
      </c>
      <c r="G18" s="195">
        <v>11773.7</v>
      </c>
      <c r="H18" s="219">
        <f t="shared" si="0"/>
        <v>27.416083549697866</v>
      </c>
      <c r="I18" s="219">
        <f>(((F18/(E18/$E$52))-1)*100)</f>
        <v>22.86992236579963</v>
      </c>
      <c r="J18" s="213"/>
    </row>
    <row r="19" spans="1:10" ht="12.75">
      <c r="A19" s="310"/>
      <c r="B19" s="175"/>
      <c r="C19" s="21"/>
      <c r="D19" s="21"/>
      <c r="E19" s="193"/>
      <c r="F19" s="198"/>
      <c r="G19" s="195"/>
      <c r="H19" s="219"/>
      <c r="I19" s="219"/>
      <c r="J19" s="213"/>
    </row>
    <row r="20" spans="1:10" ht="21.75" customHeight="1">
      <c r="A20" s="312" t="s">
        <v>644</v>
      </c>
      <c r="B20" s="175">
        <v>111</v>
      </c>
      <c r="C20" s="21"/>
      <c r="D20" s="21" t="s">
        <v>1311</v>
      </c>
      <c r="E20" s="193">
        <v>184756.2</v>
      </c>
      <c r="F20" s="194">
        <v>230407.2</v>
      </c>
      <c r="G20" s="195">
        <v>45651.1</v>
      </c>
      <c r="H20" s="219">
        <f t="shared" si="0"/>
        <v>24.708778379291196</v>
      </c>
      <c r="I20" s="219">
        <f>(((F20/(E20/$E$52))-1)*100)</f>
        <v>20.25921289458403</v>
      </c>
      <c r="J20" s="213"/>
    </row>
    <row r="21" spans="1:10" ht="12.75" customHeight="1">
      <c r="A21" s="310"/>
      <c r="B21" s="175"/>
      <c r="C21" s="21"/>
      <c r="D21" s="21"/>
      <c r="E21" s="193"/>
      <c r="F21" s="194"/>
      <c r="G21" s="195"/>
      <c r="H21" s="219"/>
      <c r="I21" s="219"/>
      <c r="J21" s="213"/>
    </row>
    <row r="22" spans="1:10" ht="24">
      <c r="A22" s="309" t="s">
        <v>629</v>
      </c>
      <c r="B22" s="175">
        <v>111</v>
      </c>
      <c r="C22" s="21"/>
      <c r="D22" s="21" t="s">
        <v>275</v>
      </c>
      <c r="E22" s="193">
        <v>11294.2</v>
      </c>
      <c r="F22" s="193">
        <v>13677.3</v>
      </c>
      <c r="G22" s="195">
        <v>2383.1</v>
      </c>
      <c r="H22" s="219">
        <f t="shared" si="0"/>
        <v>21.100210727630085</v>
      </c>
      <c r="I22" s="219">
        <f>(((F22/(E22/$E$52))-1)*100)</f>
        <v>16.779397671426622</v>
      </c>
      <c r="J22" s="213"/>
    </row>
    <row r="23" spans="1:10" ht="12.75">
      <c r="A23" s="310"/>
      <c r="B23" s="175"/>
      <c r="C23" s="21"/>
      <c r="D23" s="21"/>
      <c r="E23" s="193"/>
      <c r="F23" s="193"/>
      <c r="G23" s="195"/>
      <c r="H23" s="219"/>
      <c r="I23" s="219"/>
      <c r="J23" s="213"/>
    </row>
    <row r="24" spans="1:10" ht="24" customHeight="1">
      <c r="A24" s="309" t="s">
        <v>637</v>
      </c>
      <c r="B24" s="175">
        <v>111</v>
      </c>
      <c r="C24" s="21"/>
      <c r="D24" s="21" t="s">
        <v>1444</v>
      </c>
      <c r="E24" s="193">
        <v>11292</v>
      </c>
      <c r="F24" s="193">
        <v>13544.6</v>
      </c>
      <c r="G24" s="195">
        <v>2252.6</v>
      </c>
      <c r="H24" s="219">
        <f t="shared" si="0"/>
        <v>19.94863620262133</v>
      </c>
      <c r="I24" s="219">
        <f>(((F24/(E24/$E$52))-1)*100)</f>
        <v>15.668910921682254</v>
      </c>
      <c r="J24" s="213"/>
    </row>
    <row r="25" spans="1:10" ht="9.75" customHeight="1">
      <c r="A25" s="310"/>
      <c r="B25" s="175"/>
      <c r="C25" s="21"/>
      <c r="D25" s="21"/>
      <c r="E25" s="193"/>
      <c r="F25" s="193"/>
      <c r="G25" s="195"/>
      <c r="H25" s="219"/>
      <c r="I25" s="219"/>
      <c r="J25" s="213"/>
    </row>
    <row r="26" spans="1:10" ht="27" customHeight="1">
      <c r="A26" s="309" t="s">
        <v>503</v>
      </c>
      <c r="B26" s="175">
        <v>111</v>
      </c>
      <c r="C26" s="21"/>
      <c r="D26" s="21" t="s">
        <v>1444</v>
      </c>
      <c r="E26" s="193">
        <v>66015.2</v>
      </c>
      <c r="F26" s="193">
        <v>77042.2</v>
      </c>
      <c r="G26" s="195">
        <v>11027</v>
      </c>
      <c r="H26" s="219">
        <f t="shared" si="0"/>
        <v>16.703728838206967</v>
      </c>
      <c r="I26" s="219">
        <f>(((F26/(E26/$E$52))-1)*100)</f>
        <v>12.539780714236382</v>
      </c>
      <c r="J26" s="213"/>
    </row>
    <row r="27" spans="1:10" ht="11.25" customHeight="1">
      <c r="A27" s="309"/>
      <c r="B27" s="175"/>
      <c r="C27" s="21"/>
      <c r="D27" s="21"/>
      <c r="E27" s="193"/>
      <c r="F27" s="193"/>
      <c r="G27" s="195"/>
      <c r="H27" s="219"/>
      <c r="I27" s="219"/>
      <c r="J27" s="213"/>
    </row>
    <row r="28" spans="1:10" ht="33" customHeight="1">
      <c r="A28" s="309" t="s">
        <v>494</v>
      </c>
      <c r="B28" s="175">
        <v>111</v>
      </c>
      <c r="C28" s="21"/>
      <c r="D28" s="21" t="s">
        <v>1444</v>
      </c>
      <c r="E28" s="193">
        <v>33512.8</v>
      </c>
      <c r="F28" s="193">
        <v>39031.3</v>
      </c>
      <c r="G28" s="195">
        <v>5518.5</v>
      </c>
      <c r="H28" s="219">
        <f t="shared" si="0"/>
        <v>16.466842519873005</v>
      </c>
      <c r="I28" s="219">
        <f>(((F28/(E28/$E$52))-1)*100)</f>
        <v>12.311346416678814</v>
      </c>
      <c r="J28" s="213"/>
    </row>
    <row r="29" spans="1:10" ht="24">
      <c r="A29" s="309" t="s">
        <v>627</v>
      </c>
      <c r="B29" s="175">
        <v>111</v>
      </c>
      <c r="C29" s="21"/>
      <c r="D29" s="21" t="s">
        <v>275</v>
      </c>
      <c r="E29" s="193">
        <v>25441.8</v>
      </c>
      <c r="F29" s="200">
        <v>29081.1</v>
      </c>
      <c r="G29" s="195">
        <v>3639.3</v>
      </c>
      <c r="H29" s="219">
        <f t="shared" si="0"/>
        <v>14.30441242364926</v>
      </c>
      <c r="I29" s="219">
        <f>(((F29/(E29/$E$52))-1)*100)</f>
        <v>10.2260710680542</v>
      </c>
      <c r="J29" s="213"/>
    </row>
    <row r="30" spans="1:10" ht="12.75">
      <c r="A30" s="310"/>
      <c r="B30" s="175"/>
      <c r="C30" s="21"/>
      <c r="D30" s="21"/>
      <c r="E30" s="193"/>
      <c r="F30" s="200"/>
      <c r="G30" s="195"/>
      <c r="H30" s="219"/>
      <c r="I30" s="219"/>
      <c r="J30" s="213"/>
    </row>
    <row r="31" spans="1:10" ht="24" customHeight="1">
      <c r="A31" s="309" t="s">
        <v>639</v>
      </c>
      <c r="B31" s="175">
        <v>111</v>
      </c>
      <c r="C31" s="21"/>
      <c r="D31" s="21" t="s">
        <v>1151</v>
      </c>
      <c r="E31" s="200">
        <v>38920.1</v>
      </c>
      <c r="F31" s="200">
        <v>43236.1</v>
      </c>
      <c r="G31" s="195">
        <v>4316</v>
      </c>
      <c r="H31" s="219">
        <f t="shared" si="0"/>
        <v>11.089385690170372</v>
      </c>
      <c r="I31" s="219">
        <f>(((F31/(E31/$E$52))-1)*100)</f>
        <v>7.125755361109376</v>
      </c>
      <c r="J31" s="213"/>
    </row>
    <row r="32" spans="1:10" ht="11.25" customHeight="1">
      <c r="A32" s="310"/>
      <c r="B32" s="175"/>
      <c r="C32" s="21"/>
      <c r="D32" s="21"/>
      <c r="E32" s="200"/>
      <c r="F32" s="200"/>
      <c r="G32" s="195"/>
      <c r="H32" s="219"/>
      <c r="I32" s="219"/>
      <c r="J32" s="213"/>
    </row>
    <row r="33" spans="1:10" ht="24">
      <c r="A33" s="309" t="s">
        <v>646</v>
      </c>
      <c r="B33" s="175">
        <v>107</v>
      </c>
      <c r="C33" s="21"/>
      <c r="D33" s="21" t="s">
        <v>1224</v>
      </c>
      <c r="E33" s="193">
        <v>33083.6</v>
      </c>
      <c r="F33" s="200">
        <v>36627.8</v>
      </c>
      <c r="G33" s="195">
        <v>3544.2</v>
      </c>
      <c r="H33" s="219">
        <f t="shared" si="0"/>
        <v>10.712860752759678</v>
      </c>
      <c r="I33" s="219">
        <f>(((F33/(E33/$E$52))-1)*100)</f>
        <v>6.762664701440868</v>
      </c>
      <c r="J33" s="213"/>
    </row>
    <row r="34" spans="1:10" ht="12.75">
      <c r="A34" s="310"/>
      <c r="B34" s="175"/>
      <c r="C34" s="21"/>
      <c r="D34" s="21"/>
      <c r="E34" s="193"/>
      <c r="F34" s="200"/>
      <c r="G34" s="195"/>
      <c r="H34" s="219"/>
      <c r="I34" s="219"/>
      <c r="J34" s="213"/>
    </row>
    <row r="35" spans="1:10" ht="24">
      <c r="A35" s="309" t="s">
        <v>630</v>
      </c>
      <c r="B35" s="175">
        <v>111</v>
      </c>
      <c r="C35" s="21"/>
      <c r="D35" s="21" t="s">
        <v>1311</v>
      </c>
      <c r="E35" s="193">
        <v>21818.1</v>
      </c>
      <c r="F35" s="193">
        <v>23547.1</v>
      </c>
      <c r="G35" s="195">
        <v>1729.1</v>
      </c>
      <c r="H35" s="219">
        <f t="shared" si="0"/>
        <v>7.924613050632279</v>
      </c>
      <c r="I35" s="219">
        <f>(((F35/(E35/$E$52))-1)*100)</f>
        <v>4.073900699654631</v>
      </c>
      <c r="J35" s="213"/>
    </row>
    <row r="36" spans="1:10" ht="12.75">
      <c r="A36" s="309"/>
      <c r="B36" s="175"/>
      <c r="C36" s="21"/>
      <c r="D36" s="21"/>
      <c r="E36" s="193"/>
      <c r="F36" s="193"/>
      <c r="G36" s="195"/>
      <c r="H36" s="219"/>
      <c r="I36" s="219"/>
      <c r="J36" s="213"/>
    </row>
    <row r="37" spans="1:10" ht="30.75" customHeight="1">
      <c r="A37" s="309" t="s">
        <v>633</v>
      </c>
      <c r="B37" s="175">
        <v>112</v>
      </c>
      <c r="C37" s="21"/>
      <c r="D37" s="21" t="s">
        <v>275</v>
      </c>
      <c r="E37" s="193">
        <v>16620.3</v>
      </c>
      <c r="F37" s="193">
        <v>17522.4</v>
      </c>
      <c r="G37" s="195">
        <v>902.1</v>
      </c>
      <c r="H37" s="219">
        <f t="shared" si="0"/>
        <v>5.4276998610133464</v>
      </c>
      <c r="I37" s="219">
        <f>(((F37/(E37/$E$52))-1)*100)</f>
        <v>1.6660764971240694</v>
      </c>
      <c r="J37" s="213"/>
    </row>
    <row r="38" spans="1:10" ht="24">
      <c r="A38" s="309" t="s">
        <v>502</v>
      </c>
      <c r="B38" s="175">
        <v>111</v>
      </c>
      <c r="C38" s="21"/>
      <c r="D38" s="21" t="s">
        <v>1311</v>
      </c>
      <c r="E38" s="193">
        <v>38275.3</v>
      </c>
      <c r="F38" s="193">
        <v>38158.6</v>
      </c>
      <c r="G38" s="195">
        <v>-116.7</v>
      </c>
      <c r="H38" s="219">
        <f t="shared" si="0"/>
        <v>-0.30489636919894814</v>
      </c>
      <c r="I38" s="219">
        <f>(((F38/(E38/$E$52))-1)*100)</f>
        <v>-3.8619827096708637</v>
      </c>
      <c r="J38" s="213"/>
    </row>
    <row r="39" spans="1:10" ht="12.75">
      <c r="A39" s="310"/>
      <c r="B39" s="175"/>
      <c r="C39" s="21"/>
      <c r="D39" s="21"/>
      <c r="E39" s="193"/>
      <c r="F39" s="193"/>
      <c r="G39" s="195"/>
      <c r="H39" s="219"/>
      <c r="I39" s="219"/>
      <c r="J39" s="213"/>
    </row>
    <row r="40" spans="1:10" ht="27" customHeight="1">
      <c r="A40" s="311" t="s">
        <v>500</v>
      </c>
      <c r="B40" s="175">
        <v>112</v>
      </c>
      <c r="C40" s="21"/>
      <c r="D40" s="21" t="s">
        <v>1500</v>
      </c>
      <c r="E40" s="193">
        <v>194190.3</v>
      </c>
      <c r="F40" s="198">
        <v>190325.1</v>
      </c>
      <c r="G40" s="195">
        <v>-3865.2</v>
      </c>
      <c r="H40" s="219">
        <f t="shared" si="0"/>
        <v>-1.9904186769370003</v>
      </c>
      <c r="I40" s="219">
        <f>(((F40/(E40/$E$52))-1)*100)</f>
        <v>-5.487366172480101</v>
      </c>
      <c r="J40" s="213"/>
    </row>
    <row r="41" spans="1:10" ht="11.25" customHeight="1">
      <c r="A41" s="313"/>
      <c r="B41" s="175"/>
      <c r="C41" s="21"/>
      <c r="D41" s="21"/>
      <c r="E41" s="193"/>
      <c r="F41" s="198"/>
      <c r="G41" s="195"/>
      <c r="H41" s="219"/>
      <c r="I41" s="219"/>
      <c r="J41" s="213"/>
    </row>
    <row r="42" spans="1:10" ht="24">
      <c r="A42" s="309" t="s">
        <v>641</v>
      </c>
      <c r="B42" s="175">
        <v>111</v>
      </c>
      <c r="C42" s="21"/>
      <c r="D42" s="21" t="s">
        <v>1444</v>
      </c>
      <c r="E42" s="193">
        <v>82723.8</v>
      </c>
      <c r="F42" s="193">
        <v>80585.7</v>
      </c>
      <c r="G42" s="195">
        <v>-2138.1</v>
      </c>
      <c r="H42" s="219">
        <f t="shared" si="0"/>
        <v>-2.584624980960748</v>
      </c>
      <c r="I42" s="219">
        <f>(((F42/(E42/$E$52))-1)*100)</f>
        <v>-6.060371403928688</v>
      </c>
      <c r="J42" s="213"/>
    </row>
    <row r="43" spans="1:10" ht="12.75">
      <c r="A43" s="310"/>
      <c r="B43" s="175"/>
      <c r="C43" s="21"/>
      <c r="D43" s="21"/>
      <c r="E43" s="193"/>
      <c r="F43" s="193"/>
      <c r="G43" s="195"/>
      <c r="H43" s="219"/>
      <c r="I43" s="219"/>
      <c r="J43" s="213"/>
    </row>
    <row r="44" spans="1:10" ht="24">
      <c r="A44" s="309" t="s">
        <v>625</v>
      </c>
      <c r="B44" s="175">
        <v>112</v>
      </c>
      <c r="C44" s="21"/>
      <c r="D44" s="21" t="s">
        <v>1444</v>
      </c>
      <c r="E44" s="193">
        <v>59099.9</v>
      </c>
      <c r="F44" s="193">
        <v>47439.7</v>
      </c>
      <c r="G44" s="195">
        <v>-11660.2</v>
      </c>
      <c r="H44" s="219">
        <f t="shared" si="0"/>
        <v>-19.729644212595964</v>
      </c>
      <c r="I44" s="219">
        <f>(((F44/(E44/$E$52))-1)*100)</f>
        <v>-22.593662361105938</v>
      </c>
      <c r="J44" s="213"/>
    </row>
    <row r="45" spans="2:10" ht="22.5" customHeight="1">
      <c r="B45" s="303"/>
      <c r="C45" s="303"/>
      <c r="D45" s="303"/>
      <c r="E45" s="267"/>
      <c r="F45" s="267"/>
      <c r="G45" s="268"/>
      <c r="H45" s="269"/>
      <c r="I45" s="270"/>
      <c r="J45" s="213"/>
    </row>
    <row r="46" spans="1:9" ht="12.75">
      <c r="A46" s="18"/>
      <c r="B46" s="201"/>
      <c r="C46" s="18"/>
      <c r="D46" s="18"/>
      <c r="E46" s="202"/>
      <c r="F46" s="202"/>
      <c r="G46" s="203"/>
      <c r="H46" s="220"/>
      <c r="I46" s="220"/>
    </row>
    <row r="47" spans="1:9" ht="13.5" thickBot="1">
      <c r="A47" s="412" t="s">
        <v>1266</v>
      </c>
      <c r="B47" s="412"/>
      <c r="C47" s="412"/>
      <c r="D47" s="412"/>
      <c r="E47" s="326">
        <f>SUM(E8:E46)</f>
        <v>1025624.3000000002</v>
      </c>
      <c r="F47" s="326">
        <f>SUM(F8:F46)</f>
        <v>1196630.1</v>
      </c>
      <c r="G47" s="326">
        <f>F47-E47</f>
        <v>171005.79999999993</v>
      </c>
      <c r="H47" s="331">
        <f>(F47/E47-1)*100</f>
        <v>16.67333740044965</v>
      </c>
      <c r="I47" s="332">
        <f>(((F47/(E47/$E$52))-1)*100)</f>
        <v>12.510473632321828</v>
      </c>
    </row>
    <row r="48" spans="1:9" ht="28.5" customHeight="1">
      <c r="A48" s="416" t="s">
        <v>462</v>
      </c>
      <c r="B48" s="416"/>
      <c r="C48" s="416"/>
      <c r="D48" s="416"/>
      <c r="E48" s="416"/>
      <c r="F48" s="416"/>
      <c r="G48" s="416"/>
      <c r="H48" s="416"/>
      <c r="I48" s="416"/>
    </row>
    <row r="49" spans="1:9" ht="12.75">
      <c r="A49" s="410"/>
      <c r="B49" s="410"/>
      <c r="C49" s="410"/>
      <c r="D49" s="410"/>
      <c r="E49" s="410"/>
      <c r="F49" s="410"/>
      <c r="G49" s="410"/>
      <c r="H49" s="410"/>
      <c r="I49" s="410"/>
    </row>
    <row r="50" spans="1:9" ht="12.75">
      <c r="A50" s="411"/>
      <c r="B50" s="411"/>
      <c r="C50" s="411"/>
      <c r="D50" s="411"/>
      <c r="E50" s="411"/>
      <c r="F50" s="411"/>
      <c r="G50" s="411"/>
      <c r="H50" s="411"/>
      <c r="I50" s="411"/>
    </row>
    <row r="51" spans="1:9" ht="12.75">
      <c r="A51" s="410"/>
      <c r="B51" s="410"/>
      <c r="C51" s="410"/>
      <c r="D51" s="410"/>
      <c r="E51" s="410"/>
      <c r="F51" s="410"/>
      <c r="G51" s="410"/>
      <c r="H51" s="410"/>
      <c r="I51" s="410"/>
    </row>
    <row r="52" spans="1:9" ht="14.25" hidden="1">
      <c r="A52" s="206"/>
      <c r="B52" s="207"/>
      <c r="C52" s="166"/>
      <c r="D52" s="166"/>
      <c r="E52" s="166">
        <v>0.9643203506398387</v>
      </c>
      <c r="F52" s="166"/>
      <c r="G52" s="166"/>
      <c r="H52" s="166"/>
      <c r="I52" s="1"/>
    </row>
    <row r="53" spans="1:9" ht="12.75">
      <c r="A53" s="410"/>
      <c r="B53" s="410"/>
      <c r="C53" s="410"/>
      <c r="D53" s="410"/>
      <c r="E53" s="410"/>
      <c r="F53" s="410"/>
      <c r="G53" s="410"/>
      <c r="H53" s="410"/>
      <c r="I53" s="410"/>
    </row>
    <row r="54" spans="1:9" ht="12.75">
      <c r="A54" s="411"/>
      <c r="B54" s="411"/>
      <c r="C54" s="411"/>
      <c r="D54" s="411"/>
      <c r="E54" s="411"/>
      <c r="F54" s="411"/>
      <c r="G54" s="411"/>
      <c r="H54" s="411"/>
      <c r="I54" s="411"/>
    </row>
    <row r="55" spans="1:9" ht="12.75">
      <c r="A55" s="398"/>
      <c r="B55" s="398"/>
      <c r="C55" s="398"/>
      <c r="D55" s="398"/>
      <c r="E55" s="398"/>
      <c r="F55" s="398"/>
      <c r="G55" s="398"/>
      <c r="H55" s="398"/>
      <c r="I55" s="398"/>
    </row>
  </sheetData>
  <mergeCells count="13">
    <mergeCell ref="A5:H5"/>
    <mergeCell ref="A49:I49"/>
    <mergeCell ref="A1:H1"/>
    <mergeCell ref="A2:H2"/>
    <mergeCell ref="A3:H3"/>
    <mergeCell ref="A4:H4"/>
    <mergeCell ref="A55:I55"/>
    <mergeCell ref="A47:D47"/>
    <mergeCell ref="A48:I48"/>
    <mergeCell ref="A50:I50"/>
    <mergeCell ref="A51:I51"/>
    <mergeCell ref="A53:I53"/>
    <mergeCell ref="A54:I54"/>
  </mergeCells>
  <printOptions horizontalCentered="1" verticalCentered="1"/>
  <pageMargins left="0.75" right="0.75" top="1" bottom="1" header="0" footer="0"/>
  <pageSetup horizontalDpi="600" verticalDpi="600" orientation="landscape" scale="60" r:id="rId1"/>
  <headerFooter alignWithMargins="0">
    <oddFooter>&amp;C47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1" width="44.8515625" style="0" customWidth="1"/>
    <col min="2" max="2" width="7.7109375" style="0" customWidth="1"/>
    <col min="3" max="3" width="3.00390625" style="0" customWidth="1"/>
    <col min="4" max="4" width="19.7109375" style="0" customWidth="1"/>
    <col min="6" max="6" width="12.140625" style="0" customWidth="1"/>
    <col min="7" max="8" width="14.140625" style="0" customWidth="1"/>
    <col min="9" max="9" width="12.57421875" style="0" customWidth="1"/>
  </cols>
  <sheetData>
    <row r="1" spans="1:9" ht="15.75">
      <c r="A1" s="366" t="s">
        <v>614</v>
      </c>
      <c r="B1" s="366"/>
      <c r="C1" s="366"/>
      <c r="D1" s="366"/>
      <c r="E1" s="366"/>
      <c r="F1" s="366"/>
      <c r="G1" s="366"/>
      <c r="H1" s="366"/>
      <c r="I1" s="1"/>
    </row>
    <row r="2" spans="1:9" ht="12.75">
      <c r="A2" s="379" t="s">
        <v>1295</v>
      </c>
      <c r="B2" s="379"/>
      <c r="C2" s="379"/>
      <c r="D2" s="379"/>
      <c r="E2" s="379"/>
      <c r="F2" s="379"/>
      <c r="G2" s="379"/>
      <c r="H2" s="379"/>
      <c r="I2" s="1"/>
    </row>
    <row r="3" spans="1:9" ht="12.75">
      <c r="A3" s="379" t="s">
        <v>647</v>
      </c>
      <c r="B3" s="379"/>
      <c r="C3" s="379"/>
      <c r="D3" s="379"/>
      <c r="E3" s="379"/>
      <c r="F3" s="379"/>
      <c r="G3" s="379"/>
      <c r="H3" s="379"/>
      <c r="I3" s="1"/>
    </row>
    <row r="4" spans="1:9" ht="12.75">
      <c r="A4" s="379" t="s">
        <v>648</v>
      </c>
      <c r="B4" s="379"/>
      <c r="C4" s="379"/>
      <c r="D4" s="379"/>
      <c r="E4" s="379"/>
      <c r="F4" s="379"/>
      <c r="G4" s="379"/>
      <c r="H4" s="379"/>
      <c r="I4" s="1"/>
    </row>
    <row r="5" spans="1:9" ht="13.5" thickBot="1">
      <c r="A5" s="370" t="s">
        <v>1296</v>
      </c>
      <c r="B5" s="370"/>
      <c r="C5" s="370"/>
      <c r="D5" s="370"/>
      <c r="E5" s="370"/>
      <c r="F5" s="370"/>
      <c r="G5" s="370"/>
      <c r="H5" s="370"/>
      <c r="I5" s="1" t="s">
        <v>1274</v>
      </c>
    </row>
    <row r="6" spans="1:9" s="261" customFormat="1" ht="24">
      <c r="A6" s="257" t="s">
        <v>483</v>
      </c>
      <c r="B6" s="257" t="s">
        <v>484</v>
      </c>
      <c r="C6" s="257"/>
      <c r="D6" s="272" t="s">
        <v>485</v>
      </c>
      <c r="E6" s="260" t="s">
        <v>486</v>
      </c>
      <c r="F6" s="259" t="s">
        <v>487</v>
      </c>
      <c r="G6" s="260" t="s">
        <v>1297</v>
      </c>
      <c r="H6" s="260" t="s">
        <v>1298</v>
      </c>
      <c r="I6" s="260" t="s">
        <v>1299</v>
      </c>
    </row>
    <row r="7" spans="1:9" s="261" customFormat="1" ht="13.5" thickBot="1">
      <c r="A7" s="266"/>
      <c r="B7" s="263"/>
      <c r="C7" s="263"/>
      <c r="D7" s="263"/>
      <c r="E7" s="264">
        <v>2002</v>
      </c>
      <c r="F7" s="264">
        <v>2003</v>
      </c>
      <c r="G7" s="265" t="s">
        <v>1300</v>
      </c>
      <c r="H7" s="265" t="s">
        <v>1301</v>
      </c>
      <c r="I7" s="265" t="s">
        <v>1301</v>
      </c>
    </row>
    <row r="8" spans="1:9" ht="12.75">
      <c r="A8" s="17"/>
      <c r="B8" s="23"/>
      <c r="C8" s="17"/>
      <c r="D8" s="17"/>
      <c r="E8" s="191"/>
      <c r="F8" s="191"/>
      <c r="G8" s="192"/>
      <c r="H8" s="192"/>
      <c r="I8" s="192"/>
    </row>
    <row r="9" spans="1:12" ht="36.75" customHeight="1">
      <c r="A9" s="26" t="s">
        <v>1497</v>
      </c>
      <c r="B9" s="175">
        <v>418</v>
      </c>
      <c r="C9" s="21"/>
      <c r="D9" s="21" t="s">
        <v>1253</v>
      </c>
      <c r="E9" s="193">
        <v>0</v>
      </c>
      <c r="F9" s="198">
        <v>8261.2</v>
      </c>
      <c r="G9" s="195">
        <f>F9-E9</f>
        <v>8261.2</v>
      </c>
      <c r="H9" s="219" t="s">
        <v>651</v>
      </c>
      <c r="I9" s="31" t="s">
        <v>651</v>
      </c>
      <c r="J9" s="221"/>
      <c r="K9" s="131"/>
      <c r="L9" s="131"/>
    </row>
    <row r="10" spans="1:12" ht="12" customHeight="1">
      <c r="A10" s="26"/>
      <c r="B10" s="175"/>
      <c r="C10" s="21"/>
      <c r="D10" s="21"/>
      <c r="E10" s="193"/>
      <c r="F10" s="198"/>
      <c r="G10" s="195"/>
      <c r="H10" s="219"/>
      <c r="I10" s="31"/>
      <c r="J10" s="221"/>
      <c r="K10" s="131"/>
      <c r="L10" s="131"/>
    </row>
    <row r="11" spans="1:12" ht="12.75">
      <c r="A11" s="26" t="s">
        <v>755</v>
      </c>
      <c r="B11" s="175">
        <v>117</v>
      </c>
      <c r="C11" s="21"/>
      <c r="D11" s="21" t="s">
        <v>761</v>
      </c>
      <c r="E11" s="193">
        <v>2226.6</v>
      </c>
      <c r="F11" s="193">
        <v>9387</v>
      </c>
      <c r="G11" s="195">
        <v>7160.4</v>
      </c>
      <c r="H11" s="219">
        <f>(F11/E11-1)*100</f>
        <v>321.58447857720296</v>
      </c>
      <c r="I11" s="31">
        <f>(((F11/(E11/$E$45))-1)*100)</f>
        <v>306.5424922058819</v>
      </c>
      <c r="J11" s="221"/>
      <c r="K11" s="131"/>
      <c r="L11" s="131"/>
    </row>
    <row r="12" spans="1:12" ht="12.75">
      <c r="A12" s="26"/>
      <c r="B12" s="175"/>
      <c r="C12" s="21"/>
      <c r="D12" s="21"/>
      <c r="E12" s="193"/>
      <c r="F12" s="193"/>
      <c r="G12" s="195"/>
      <c r="H12" s="219"/>
      <c r="I12" s="31"/>
      <c r="J12" s="221"/>
      <c r="K12" s="131"/>
      <c r="L12" s="131"/>
    </row>
    <row r="13" spans="1:12" ht="21.75" customHeight="1">
      <c r="A13" s="26" t="s">
        <v>274</v>
      </c>
      <c r="B13" s="175">
        <v>111</v>
      </c>
      <c r="C13" s="21"/>
      <c r="D13" s="21" t="s">
        <v>650</v>
      </c>
      <c r="E13" s="200">
        <v>18011.3</v>
      </c>
      <c r="F13" s="198">
        <v>28627.2</v>
      </c>
      <c r="G13" s="195">
        <f>F13-E13</f>
        <v>10615.900000000001</v>
      </c>
      <c r="H13" s="219">
        <f>(F13/E13-1)*100</f>
        <v>58.94022086134816</v>
      </c>
      <c r="I13" s="31">
        <f>(((F13/(E13/$E$45))-1)*100)</f>
        <v>53.269289511788664</v>
      </c>
      <c r="J13" s="221"/>
      <c r="K13" s="131"/>
      <c r="L13" s="131"/>
    </row>
    <row r="14" spans="1:12" ht="10.5" customHeight="1">
      <c r="A14" s="26"/>
      <c r="B14" s="175"/>
      <c r="C14" s="21"/>
      <c r="D14" s="21"/>
      <c r="E14" s="200"/>
      <c r="F14" s="198"/>
      <c r="G14" s="195"/>
      <c r="H14" s="219"/>
      <c r="I14" s="31"/>
      <c r="J14" s="221"/>
      <c r="K14" s="131"/>
      <c r="L14" s="131"/>
    </row>
    <row r="15" spans="1:12" ht="36.75" customHeight="1">
      <c r="A15" s="26" t="s">
        <v>1045</v>
      </c>
      <c r="B15" s="175">
        <v>111</v>
      </c>
      <c r="C15" s="21"/>
      <c r="D15" s="21" t="s">
        <v>650</v>
      </c>
      <c r="E15" s="193">
        <v>16798.4</v>
      </c>
      <c r="F15" s="193">
        <v>20883.6</v>
      </c>
      <c r="G15" s="195">
        <f>F15-E15</f>
        <v>4085.199999999997</v>
      </c>
      <c r="H15" s="219">
        <f>(F15/E15-1)*100</f>
        <v>24.318982760262852</v>
      </c>
      <c r="I15" s="31">
        <f>(((F15/(E15/$E$45))-1)*100)</f>
        <v>19.88332504656476</v>
      </c>
      <c r="J15" s="221"/>
      <c r="K15" s="131"/>
      <c r="L15" s="131"/>
    </row>
    <row r="16" spans="1:12" ht="10.5" customHeight="1">
      <c r="A16" s="26"/>
      <c r="B16" s="175"/>
      <c r="C16" s="21"/>
      <c r="D16" s="21"/>
      <c r="E16" s="193"/>
      <c r="F16" s="193"/>
      <c r="G16" s="195"/>
      <c r="H16" s="219"/>
      <c r="I16" s="31"/>
      <c r="J16" s="221"/>
      <c r="K16" s="131"/>
      <c r="L16" s="131"/>
    </row>
    <row r="17" spans="1:12" ht="36">
      <c r="A17" s="26" t="s">
        <v>1021</v>
      </c>
      <c r="B17" s="175">
        <v>110</v>
      </c>
      <c r="C17" s="21"/>
      <c r="D17" s="21" t="s">
        <v>650</v>
      </c>
      <c r="E17" s="193">
        <v>21870.5</v>
      </c>
      <c r="F17" s="193">
        <v>25055.9</v>
      </c>
      <c r="G17" s="195">
        <f>F17-E17</f>
        <v>3185.4000000000015</v>
      </c>
      <c r="H17" s="219">
        <f>(F17/E17-1)*100</f>
        <v>14.564824763951446</v>
      </c>
      <c r="I17" s="31">
        <f>(((F17/(E17/$E$45))-1)*100)</f>
        <v>10.47719198736532</v>
      </c>
      <c r="J17" s="221"/>
      <c r="K17" s="131"/>
      <c r="L17" s="131"/>
    </row>
    <row r="18" spans="1:12" ht="9.75" customHeight="1">
      <c r="A18" s="26"/>
      <c r="B18" s="175"/>
      <c r="C18" s="21"/>
      <c r="D18" s="21"/>
      <c r="E18" s="193"/>
      <c r="F18" s="193"/>
      <c r="G18" s="195"/>
      <c r="H18" s="219"/>
      <c r="I18" s="31"/>
      <c r="J18" s="221"/>
      <c r="K18" s="131"/>
      <c r="L18" s="131"/>
    </row>
    <row r="19" spans="1:12" ht="33" customHeight="1">
      <c r="A19" s="26" t="s">
        <v>489</v>
      </c>
      <c r="B19" s="175">
        <v>110</v>
      </c>
      <c r="C19" s="21"/>
      <c r="D19" s="21" t="s">
        <v>650</v>
      </c>
      <c r="E19" s="193">
        <v>26256.6</v>
      </c>
      <c r="F19" s="193">
        <v>29570.2</v>
      </c>
      <c r="G19" s="195">
        <f>F19-E19</f>
        <v>3313.600000000002</v>
      </c>
      <c r="H19" s="219">
        <f>(F19/E19-1)*100</f>
        <v>12.620065050311169</v>
      </c>
      <c r="I19" s="31">
        <f>(((F19/(E19/$E$45))-1)*100)</f>
        <v>8.601820618397515</v>
      </c>
      <c r="J19" s="221"/>
      <c r="K19" s="131"/>
      <c r="L19" s="131"/>
    </row>
    <row r="20" spans="1:12" ht="11.25" customHeight="1">
      <c r="A20" s="26"/>
      <c r="B20" s="175"/>
      <c r="C20" s="21"/>
      <c r="D20" s="21"/>
      <c r="E20" s="193"/>
      <c r="F20" s="193"/>
      <c r="G20" s="195"/>
      <c r="H20" s="219"/>
      <c r="I20" s="31"/>
      <c r="J20" s="221"/>
      <c r="K20" s="131"/>
      <c r="L20" s="131"/>
    </row>
    <row r="21" spans="1:12" ht="36">
      <c r="A21" s="26" t="s">
        <v>866</v>
      </c>
      <c r="B21" s="175">
        <v>110</v>
      </c>
      <c r="C21" s="21"/>
      <c r="D21" s="21" t="s">
        <v>650</v>
      </c>
      <c r="E21" s="193">
        <v>18293.853</v>
      </c>
      <c r="F21" s="193">
        <v>20564.844</v>
      </c>
      <c r="G21" s="195">
        <f>F21-E21</f>
        <v>2270.991000000002</v>
      </c>
      <c r="H21" s="219">
        <f>(F21/E21-1)*100</f>
        <v>12.413956753670208</v>
      </c>
      <c r="I21" s="31">
        <f>(((F21/(E21/$E$45))-1)*100)</f>
        <v>8.403066193510922</v>
      </c>
      <c r="J21" s="221"/>
      <c r="K21" s="131"/>
      <c r="L21" s="131"/>
    </row>
    <row r="22" spans="1:12" ht="12.75">
      <c r="A22" s="26"/>
      <c r="B22" s="175"/>
      <c r="C22" s="21"/>
      <c r="D22" s="21"/>
      <c r="E22" s="193"/>
      <c r="F22" s="193"/>
      <c r="G22" s="195"/>
      <c r="H22" s="219"/>
      <c r="I22" s="31"/>
      <c r="J22" s="221"/>
      <c r="K22" s="131"/>
      <c r="L22" s="131"/>
    </row>
    <row r="23" spans="1:12" ht="34.5" customHeight="1">
      <c r="A23" s="26" t="s">
        <v>1114</v>
      </c>
      <c r="B23" s="175">
        <v>112</v>
      </c>
      <c r="C23" s="21"/>
      <c r="D23" s="21" t="s">
        <v>650</v>
      </c>
      <c r="E23" s="193">
        <v>7927</v>
      </c>
      <c r="F23" s="193">
        <v>8830.2</v>
      </c>
      <c r="G23" s="195">
        <f>F23-E23</f>
        <v>903.2000000000007</v>
      </c>
      <c r="H23" s="219">
        <f>(F23/E23-1)*100</f>
        <v>11.393969976031304</v>
      </c>
      <c r="I23" s="31">
        <f>(((F23/(E23/$E$45))-1)*100)</f>
        <v>7.41947218645016</v>
      </c>
      <c r="J23" s="221"/>
      <c r="K23" s="131"/>
      <c r="L23" s="131"/>
    </row>
    <row r="24" spans="1:12" ht="10.5" customHeight="1">
      <c r="A24" s="26"/>
      <c r="B24" s="175"/>
      <c r="C24" s="21"/>
      <c r="D24" s="21"/>
      <c r="E24" s="193"/>
      <c r="F24" s="193"/>
      <c r="G24" s="195"/>
      <c r="H24" s="219"/>
      <c r="I24" s="31"/>
      <c r="J24" s="221"/>
      <c r="K24" s="131"/>
      <c r="L24" s="131"/>
    </row>
    <row r="25" spans="1:12" ht="24">
      <c r="A25" s="26" t="s">
        <v>491</v>
      </c>
      <c r="B25" s="175">
        <v>110</v>
      </c>
      <c r="C25" s="21"/>
      <c r="D25" s="21" t="s">
        <v>1408</v>
      </c>
      <c r="E25" s="193">
        <v>50306.9</v>
      </c>
      <c r="F25" s="200">
        <v>55137.8</v>
      </c>
      <c r="G25" s="195">
        <f>F25-E25</f>
        <v>4830.9000000000015</v>
      </c>
      <c r="H25" s="219">
        <f>(F25/E25-1)*100</f>
        <v>9.60285765968485</v>
      </c>
      <c r="I25" s="31">
        <f>(((F25/(E25/$E$45))-1)*100)</f>
        <v>5.692266129515633</v>
      </c>
      <c r="J25" s="221"/>
      <c r="K25" s="131"/>
      <c r="L25" s="131"/>
    </row>
    <row r="26" spans="1:12" ht="12.75">
      <c r="A26" s="26"/>
      <c r="B26" s="175"/>
      <c r="C26" s="21"/>
      <c r="D26" s="21"/>
      <c r="E26" s="193"/>
      <c r="F26" s="200"/>
      <c r="G26" s="195"/>
      <c r="H26" s="219"/>
      <c r="I26" s="31"/>
      <c r="J26" s="221"/>
      <c r="K26" s="131"/>
      <c r="L26" s="131"/>
    </row>
    <row r="27" spans="1:12" ht="23.25" customHeight="1">
      <c r="A27" s="26" t="s">
        <v>490</v>
      </c>
      <c r="B27" s="175">
        <v>112</v>
      </c>
      <c r="C27" s="21"/>
      <c r="D27" s="21" t="s">
        <v>1605</v>
      </c>
      <c r="E27" s="222">
        <v>24334.727</v>
      </c>
      <c r="F27" s="222">
        <v>26006.8</v>
      </c>
      <c r="G27" s="195">
        <f>F27-E27</f>
        <v>1672.0730000000003</v>
      </c>
      <c r="H27" s="219">
        <f>(F27/E27-1)*100</f>
        <v>6.871139339266064</v>
      </c>
      <c r="I27" s="31">
        <f>(((F27/(E27/$E$45))-1)*100)</f>
        <v>3.0580145609201193</v>
      </c>
      <c r="J27" s="221"/>
      <c r="K27" s="131"/>
      <c r="L27" s="131"/>
    </row>
    <row r="28" spans="1:12" ht="9" customHeight="1">
      <c r="A28" s="26"/>
      <c r="B28" s="175"/>
      <c r="C28" s="21"/>
      <c r="D28" s="21"/>
      <c r="E28" s="222"/>
      <c r="F28" s="222"/>
      <c r="G28" s="195"/>
      <c r="H28" s="219"/>
      <c r="I28" s="31"/>
      <c r="J28" s="221"/>
      <c r="K28" s="131"/>
      <c r="L28" s="131"/>
    </row>
    <row r="29" spans="1:12" ht="36">
      <c r="A29" s="26" t="s">
        <v>183</v>
      </c>
      <c r="B29" s="175">
        <v>110</v>
      </c>
      <c r="C29" s="21"/>
      <c r="D29" s="21" t="s">
        <v>650</v>
      </c>
      <c r="E29" s="193">
        <v>33553.9</v>
      </c>
      <c r="F29" s="193">
        <v>35733.7</v>
      </c>
      <c r="G29" s="195">
        <f>F29-E29</f>
        <v>2179.7999999999956</v>
      </c>
      <c r="H29" s="219">
        <f>(F29/E29-1)*100</f>
        <v>6.496413233633036</v>
      </c>
      <c r="I29" s="31">
        <f>(((F29/(E29/$E$45))-1)*100)</f>
        <v>2.696658551342157</v>
      </c>
      <c r="J29" s="221"/>
      <c r="K29" s="131"/>
      <c r="L29" s="131"/>
    </row>
    <row r="30" spans="1:12" ht="12.75">
      <c r="A30" s="26"/>
      <c r="B30" s="175"/>
      <c r="C30" s="21"/>
      <c r="D30" s="21"/>
      <c r="E30" s="193"/>
      <c r="F30" s="193"/>
      <c r="G30" s="195"/>
      <c r="H30" s="219"/>
      <c r="I30" s="31"/>
      <c r="J30" s="221"/>
      <c r="K30" s="131"/>
      <c r="L30" s="131"/>
    </row>
    <row r="31" spans="1:12" ht="24" customHeight="1">
      <c r="A31" s="26" t="s">
        <v>1142</v>
      </c>
      <c r="B31" s="175">
        <v>110</v>
      </c>
      <c r="C31" s="21"/>
      <c r="D31" s="21" t="s">
        <v>1605</v>
      </c>
      <c r="E31" s="193">
        <v>25358.5</v>
      </c>
      <c r="F31" s="193">
        <v>25845.4</v>
      </c>
      <c r="G31" s="195">
        <f>F31-E31</f>
        <v>486.90000000000146</v>
      </c>
      <c r="H31" s="219">
        <f>(F31/E31-1)*100</f>
        <v>1.9200662499753607</v>
      </c>
      <c r="I31" s="31">
        <f>(((F31/(E31/$E$45))-1)*100)</f>
        <v>-1.7164059765881756</v>
      </c>
      <c r="J31" s="221"/>
      <c r="K31" s="131"/>
      <c r="L31" s="131"/>
    </row>
    <row r="32" spans="1:12" ht="11.25" customHeight="1">
      <c r="A32" s="26"/>
      <c r="B32" s="175"/>
      <c r="C32" s="21"/>
      <c r="D32" s="21"/>
      <c r="E32" s="193"/>
      <c r="F32" s="193"/>
      <c r="G32" s="195"/>
      <c r="H32" s="219"/>
      <c r="I32" s="31"/>
      <c r="J32" s="221"/>
      <c r="K32" s="131"/>
      <c r="L32" s="131"/>
    </row>
    <row r="33" spans="1:12" ht="36">
      <c r="A33" s="26" t="s">
        <v>407</v>
      </c>
      <c r="B33" s="175">
        <v>111</v>
      </c>
      <c r="C33" s="21"/>
      <c r="D33" s="21" t="s">
        <v>650</v>
      </c>
      <c r="E33" s="193">
        <v>22236</v>
      </c>
      <c r="F33" s="198">
        <v>21955.5</v>
      </c>
      <c r="G33" s="195">
        <f>F33-E33</f>
        <v>-280.5</v>
      </c>
      <c r="H33" s="219">
        <f>(F33/E33-1)*100</f>
        <v>-1.261467889908252</v>
      </c>
      <c r="I33" s="31">
        <f>(((F33/(E33/$E$45))-1)*100)</f>
        <v>-4.784424093933359</v>
      </c>
      <c r="J33" s="221"/>
      <c r="K33" s="131"/>
      <c r="L33" s="131"/>
    </row>
    <row r="34" spans="1:12" ht="12.75">
      <c r="A34" s="26"/>
      <c r="B34" s="175"/>
      <c r="C34" s="21"/>
      <c r="D34" s="21"/>
      <c r="E34" s="193"/>
      <c r="F34" s="198"/>
      <c r="G34" s="195"/>
      <c r="H34" s="219"/>
      <c r="I34" s="31"/>
      <c r="J34" s="221"/>
      <c r="K34" s="131"/>
      <c r="L34" s="131"/>
    </row>
    <row r="35" spans="1:12" ht="34.5" customHeight="1">
      <c r="A35" s="26" t="s">
        <v>769</v>
      </c>
      <c r="B35" s="175">
        <v>212</v>
      </c>
      <c r="C35" s="21"/>
      <c r="D35" s="21" t="s">
        <v>650</v>
      </c>
      <c r="E35" s="193">
        <v>29718</v>
      </c>
      <c r="F35" s="200">
        <v>28903</v>
      </c>
      <c r="G35" s="195">
        <f>F35-E35</f>
        <v>-815</v>
      </c>
      <c r="H35" s="219">
        <f>(F35/E35-1)*100</f>
        <v>-2.7424456558314825</v>
      </c>
      <c r="I35" s="31">
        <f>(((F35/(E35/$E$45))-1)*100)</f>
        <v>-6.212561092458257</v>
      </c>
      <c r="J35" s="221"/>
      <c r="K35" s="131"/>
      <c r="L35" s="131"/>
    </row>
    <row r="36" spans="1:12" ht="12.75" customHeight="1">
      <c r="A36" s="26"/>
      <c r="B36" s="175"/>
      <c r="C36" s="21"/>
      <c r="D36" s="21"/>
      <c r="E36" s="193"/>
      <c r="F36" s="200"/>
      <c r="G36" s="195"/>
      <c r="H36" s="219"/>
      <c r="I36" s="31"/>
      <c r="J36" s="221"/>
      <c r="K36" s="131"/>
      <c r="L36" s="131"/>
    </row>
    <row r="37" spans="1:12" ht="36">
      <c r="A37" s="26" t="s">
        <v>1438</v>
      </c>
      <c r="B37" s="175">
        <v>611</v>
      </c>
      <c r="C37" s="21"/>
      <c r="D37" s="21" t="s">
        <v>650</v>
      </c>
      <c r="E37" s="193">
        <v>15693.9</v>
      </c>
      <c r="F37" s="193">
        <v>15223.5</v>
      </c>
      <c r="G37" s="195">
        <f>F37-E37</f>
        <v>-470.39999999999964</v>
      </c>
      <c r="H37" s="219">
        <f>(F37/E37-1)*100</f>
        <v>-2.997342916674628</v>
      </c>
      <c r="I37" s="31">
        <f>(((F37/(E37/$E$45))-1)*100)</f>
        <v>-6.458363708411641</v>
      </c>
      <c r="J37" s="221"/>
      <c r="K37" s="131"/>
      <c r="L37" s="131"/>
    </row>
    <row r="38" spans="1:12" ht="36.75" customHeight="1">
      <c r="A38" s="26" t="s">
        <v>1345</v>
      </c>
      <c r="B38" s="175" t="s">
        <v>649</v>
      </c>
      <c r="C38" s="21"/>
      <c r="D38" s="21" t="s">
        <v>1408</v>
      </c>
      <c r="E38" s="193">
        <v>37876.3</v>
      </c>
      <c r="F38" s="194">
        <v>34616.9</v>
      </c>
      <c r="G38" s="195">
        <f>F38-E38</f>
        <v>-3259.4000000000015</v>
      </c>
      <c r="H38" s="219">
        <f>(F38/E38-1)*100</f>
        <v>-8.605381201437313</v>
      </c>
      <c r="I38" s="31">
        <f>(((F38/(E38/$E$45))-1)*100)</f>
        <v>-11.866309153575639</v>
      </c>
      <c r="J38" s="221"/>
      <c r="K38" s="131"/>
      <c r="L38" s="131"/>
    </row>
    <row r="39" spans="1:9" ht="12.75">
      <c r="A39" s="177"/>
      <c r="B39" s="178"/>
      <c r="C39" s="177"/>
      <c r="D39" s="177"/>
      <c r="E39" s="223"/>
      <c r="F39" s="223"/>
      <c r="G39" s="203"/>
      <c r="H39" s="220"/>
      <c r="I39" s="204"/>
    </row>
    <row r="40" spans="1:9" ht="13.5" thickBot="1">
      <c r="A40" s="412" t="s">
        <v>1267</v>
      </c>
      <c r="B40" s="412"/>
      <c r="C40" s="412"/>
      <c r="D40" s="412"/>
      <c r="E40" s="326">
        <f>SUM(E9:E38)</f>
        <v>350462.48000000004</v>
      </c>
      <c r="F40" s="326">
        <f>SUM(F9:F38)</f>
        <v>394602.74400000006</v>
      </c>
      <c r="G40" s="326">
        <f>SUM(G9:G38)</f>
        <v>44140.263999999996</v>
      </c>
      <c r="H40" s="331">
        <f>(F40/E40-1)*100</f>
        <v>12.594861509854072</v>
      </c>
      <c r="I40" s="327">
        <f>(((F40/(E40/$E$45))-1)*100)</f>
        <v>8.57751633142656</v>
      </c>
    </row>
    <row r="41" spans="1:9" ht="26.25" customHeight="1">
      <c r="A41" s="416" t="s">
        <v>462</v>
      </c>
      <c r="B41" s="416"/>
      <c r="C41" s="416"/>
      <c r="D41" s="416"/>
      <c r="E41" s="416"/>
      <c r="F41" s="416"/>
      <c r="G41" s="416"/>
      <c r="H41" s="416"/>
      <c r="I41" s="416"/>
    </row>
    <row r="42" spans="1:9" ht="12.75">
      <c r="A42" s="398"/>
      <c r="B42" s="398"/>
      <c r="C42" s="398"/>
      <c r="D42" s="398"/>
      <c r="E42" s="398"/>
      <c r="F42" s="398"/>
      <c r="G42" s="398"/>
      <c r="H42" s="398"/>
      <c r="I42" s="398"/>
    </row>
    <row r="43" spans="1:9" ht="12.75">
      <c r="A43" s="400"/>
      <c r="B43" s="400"/>
      <c r="C43" s="400"/>
      <c r="D43" s="400"/>
      <c r="E43" s="400"/>
      <c r="F43" s="400"/>
      <c r="G43" s="400"/>
      <c r="H43" s="400"/>
      <c r="I43" s="400"/>
    </row>
    <row r="44" spans="1:9" ht="12.75">
      <c r="A44" s="398"/>
      <c r="B44" s="398"/>
      <c r="C44" s="398"/>
      <c r="D44" s="398"/>
      <c r="E44" s="398"/>
      <c r="F44" s="398"/>
      <c r="G44" s="398"/>
      <c r="H44" s="398"/>
      <c r="I44" s="398"/>
    </row>
    <row r="45" spans="1:9" ht="14.25" hidden="1">
      <c r="A45" s="164"/>
      <c r="B45" s="165"/>
      <c r="C45" s="10"/>
      <c r="D45" s="10"/>
      <c r="E45" s="10">
        <v>0.9643203506398387</v>
      </c>
      <c r="F45" s="10"/>
      <c r="G45" s="166"/>
      <c r="H45" s="166"/>
      <c r="I45" s="1"/>
    </row>
    <row r="46" spans="1:9" ht="12.75">
      <c r="A46" s="398"/>
      <c r="B46" s="398"/>
      <c r="C46" s="398"/>
      <c r="D46" s="398"/>
      <c r="E46" s="398"/>
      <c r="F46" s="398"/>
      <c r="G46" s="398"/>
      <c r="H46" s="398"/>
      <c r="I46" s="398"/>
    </row>
    <row r="47" spans="1:9" ht="12.75">
      <c r="A47" s="400"/>
      <c r="B47" s="400"/>
      <c r="C47" s="400"/>
      <c r="D47" s="400"/>
      <c r="E47" s="400"/>
      <c r="F47" s="400"/>
      <c r="G47" s="400"/>
      <c r="H47" s="400"/>
      <c r="I47" s="400"/>
    </row>
    <row r="48" spans="1:9" ht="12.75">
      <c r="A48" s="398"/>
      <c r="B48" s="398"/>
      <c r="C48" s="398"/>
      <c r="D48" s="398"/>
      <c r="E48" s="398"/>
      <c r="F48" s="398"/>
      <c r="G48" s="398"/>
      <c r="H48" s="398"/>
      <c r="I48" s="398"/>
    </row>
  </sheetData>
  <mergeCells count="13">
    <mergeCell ref="A48:I48"/>
    <mergeCell ref="A43:I43"/>
    <mergeCell ref="A44:I44"/>
    <mergeCell ref="A46:I46"/>
    <mergeCell ref="A47:I47"/>
    <mergeCell ref="A5:H5"/>
    <mergeCell ref="A40:D40"/>
    <mergeCell ref="A41:I41"/>
    <mergeCell ref="A42:I42"/>
    <mergeCell ref="A1:H1"/>
    <mergeCell ref="A2:H2"/>
    <mergeCell ref="A3:H3"/>
    <mergeCell ref="A4:H4"/>
  </mergeCells>
  <printOptions horizontalCentered="1" verticalCentered="1"/>
  <pageMargins left="1.3779527559055118" right="0.75" top="1" bottom="1" header="0" footer="0"/>
  <pageSetup horizontalDpi="600" verticalDpi="600" orientation="landscape" scale="65" r:id="rId1"/>
  <headerFooter alignWithMargins="0">
    <oddFooter>&amp;C48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Y84"/>
  <sheetViews>
    <sheetView showGridLines="0" view="pageBreakPreview" zoomScale="75" zoomScaleNormal="75" zoomScaleSheetLayoutView="75" workbookViewId="0" topLeftCell="A1">
      <pane ySplit="8" topLeftCell="BM52" activePane="bottomLeft" state="frozen"/>
      <selection pane="topLeft" activeCell="F22" sqref="F22"/>
      <selection pane="bottomLeft" activeCell="A60" sqref="A60"/>
    </sheetView>
  </sheetViews>
  <sheetFormatPr defaultColWidth="11.421875" defaultRowHeight="12.75"/>
  <cols>
    <col min="1" max="1" width="45.140625" style="2" customWidth="1"/>
    <col min="2" max="2" width="10.00390625" style="140" customWidth="1"/>
    <col min="3" max="3" width="3.28125" style="2" customWidth="1"/>
    <col min="4" max="4" width="36.7109375" style="2" customWidth="1"/>
    <col min="5" max="5" width="19.421875" style="2" customWidth="1"/>
    <col min="6" max="6" width="16.7109375" style="2" customWidth="1"/>
    <col min="7" max="7" width="16.140625" style="1" customWidth="1"/>
    <col min="8" max="8" width="17.00390625" style="1" customWidth="1"/>
    <col min="9" max="9" width="13.28125" style="1" customWidth="1"/>
    <col min="10" max="16384" width="20.421875" style="2" customWidth="1"/>
  </cols>
  <sheetData>
    <row r="2" spans="1:8" ht="15.75">
      <c r="A2" s="366" t="s">
        <v>615</v>
      </c>
      <c r="B2" s="366"/>
      <c r="C2" s="366"/>
      <c r="D2" s="366"/>
      <c r="E2" s="366"/>
      <c r="F2" s="366"/>
      <c r="G2" s="366"/>
      <c r="H2" s="366"/>
    </row>
    <row r="3" spans="1:8" ht="12.75">
      <c r="A3" s="379" t="s">
        <v>1295</v>
      </c>
      <c r="B3" s="379"/>
      <c r="C3" s="379"/>
      <c r="D3" s="379"/>
      <c r="E3" s="379"/>
      <c r="F3" s="379"/>
      <c r="G3" s="379"/>
      <c r="H3" s="379"/>
    </row>
    <row r="4" spans="1:8" ht="12.75">
      <c r="A4" s="379" t="s">
        <v>652</v>
      </c>
      <c r="B4" s="379"/>
      <c r="C4" s="379"/>
      <c r="D4" s="379"/>
      <c r="E4" s="379"/>
      <c r="F4" s="379"/>
      <c r="G4" s="379"/>
      <c r="H4" s="379"/>
    </row>
    <row r="5" spans="1:8" ht="12.75">
      <c r="A5" s="379" t="s">
        <v>653</v>
      </c>
      <c r="B5" s="379"/>
      <c r="C5" s="379"/>
      <c r="D5" s="379"/>
      <c r="E5" s="379"/>
      <c r="F5" s="379"/>
      <c r="G5" s="379"/>
      <c r="H5" s="379"/>
    </row>
    <row r="6" spans="1:9" ht="13.5" thickBot="1">
      <c r="A6" s="370" t="s">
        <v>1296</v>
      </c>
      <c r="B6" s="370"/>
      <c r="C6" s="370"/>
      <c r="D6" s="370"/>
      <c r="E6" s="370"/>
      <c r="F6" s="370"/>
      <c r="G6" s="370"/>
      <c r="H6" s="370"/>
      <c r="I6" s="1" t="s">
        <v>1274</v>
      </c>
    </row>
    <row r="7" spans="1:12" s="7" customFormat="1" ht="24">
      <c r="A7" s="257" t="s">
        <v>483</v>
      </c>
      <c r="B7" s="257" t="s">
        <v>484</v>
      </c>
      <c r="C7" s="257"/>
      <c r="D7" s="258" t="s">
        <v>485</v>
      </c>
      <c r="E7" s="259" t="s">
        <v>486</v>
      </c>
      <c r="F7" s="259" t="s">
        <v>487</v>
      </c>
      <c r="G7" s="260" t="s">
        <v>1297</v>
      </c>
      <c r="H7" s="260" t="s">
        <v>1298</v>
      </c>
      <c r="I7" s="260" t="s">
        <v>1299</v>
      </c>
      <c r="J7" s="273"/>
      <c r="K7" s="273"/>
      <c r="L7" s="273"/>
    </row>
    <row r="8" spans="1:12" s="7" customFormat="1" ht="13.5" thickBot="1">
      <c r="A8" s="266"/>
      <c r="B8" s="263"/>
      <c r="C8" s="263"/>
      <c r="D8" s="263"/>
      <c r="E8" s="264">
        <v>2002</v>
      </c>
      <c r="F8" s="264">
        <v>2003</v>
      </c>
      <c r="G8" s="265" t="s">
        <v>1300</v>
      </c>
      <c r="H8" s="265" t="s">
        <v>1301</v>
      </c>
      <c r="I8" s="265" t="s">
        <v>1301</v>
      </c>
      <c r="J8" s="273"/>
      <c r="K8" s="273"/>
      <c r="L8" s="273"/>
    </row>
    <row r="9" spans="1:12" ht="12.75">
      <c r="A9" s="117"/>
      <c r="B9" s="117"/>
      <c r="C9" s="117"/>
      <c r="D9" s="117"/>
      <c r="E9" s="224"/>
      <c r="F9" s="224"/>
      <c r="G9" s="225"/>
      <c r="H9" s="225"/>
      <c r="I9" s="225"/>
      <c r="J9" s="3"/>
      <c r="K9" s="3"/>
      <c r="L9" s="3"/>
    </row>
    <row r="10" spans="1:9" ht="12.75">
      <c r="A10" s="117" t="s">
        <v>274</v>
      </c>
      <c r="B10" s="160">
        <v>116</v>
      </c>
      <c r="C10" s="159"/>
      <c r="D10" s="159" t="s">
        <v>279</v>
      </c>
      <c r="E10" s="236">
        <v>0</v>
      </c>
      <c r="F10" s="237">
        <v>102156.746</v>
      </c>
      <c r="G10" s="227">
        <f>F10-E10</f>
        <v>102156.746</v>
      </c>
      <c r="H10" s="228" t="s">
        <v>651</v>
      </c>
      <c r="I10" s="229" t="s">
        <v>651</v>
      </c>
    </row>
    <row r="11" spans="1:9" ht="12.75">
      <c r="A11" s="117"/>
      <c r="B11" s="160"/>
      <c r="C11" s="159"/>
      <c r="D11" s="159"/>
      <c r="E11" s="236"/>
      <c r="F11" s="237"/>
      <c r="G11" s="227"/>
      <c r="H11" s="228"/>
      <c r="I11" s="229"/>
    </row>
    <row r="12" spans="1:9" ht="25.5">
      <c r="A12" s="117" t="s">
        <v>755</v>
      </c>
      <c r="B12" s="160" t="s">
        <v>1341</v>
      </c>
      <c r="C12" s="159"/>
      <c r="D12" s="159" t="s">
        <v>756</v>
      </c>
      <c r="E12" s="226">
        <v>585</v>
      </c>
      <c r="F12" s="226">
        <v>11632.377</v>
      </c>
      <c r="G12" s="227">
        <f>F12-E12</f>
        <v>11047.377</v>
      </c>
      <c r="H12" s="228">
        <f>(F12/E12-1)*100</f>
        <v>1888.4405128205128</v>
      </c>
      <c r="I12" s="229">
        <f>(((F12/(E12/$E$81))-1)*100)</f>
        <v>1817.4936525495375</v>
      </c>
    </row>
    <row r="13" spans="1:9" ht="12.75">
      <c r="A13" s="117"/>
      <c r="B13" s="160"/>
      <c r="C13" s="159"/>
      <c r="D13" s="159"/>
      <c r="E13" s="226"/>
      <c r="F13" s="226"/>
      <c r="G13" s="227"/>
      <c r="H13" s="228"/>
      <c r="I13" s="229"/>
    </row>
    <row r="14" spans="1:9" s="8" customFormat="1" ht="25.5">
      <c r="A14" s="117" t="s">
        <v>490</v>
      </c>
      <c r="B14" s="160" t="s">
        <v>1313</v>
      </c>
      <c r="C14" s="159"/>
      <c r="D14" s="159" t="s">
        <v>1350</v>
      </c>
      <c r="E14" s="226">
        <v>26408.252</v>
      </c>
      <c r="F14" s="226">
        <v>33084.475</v>
      </c>
      <c r="G14" s="227">
        <f>F14-E14</f>
        <v>6676.222999999998</v>
      </c>
      <c r="H14" s="228">
        <f>(F14/E14-1)*100</f>
        <v>25.280821312974446</v>
      </c>
      <c r="I14" s="229">
        <f>(((F14/(E14/$E$81))-1)*100)</f>
        <v>20.810845536974476</v>
      </c>
    </row>
    <row r="15" spans="1:9" s="8" customFormat="1" ht="12.75">
      <c r="A15" s="117"/>
      <c r="B15" s="160"/>
      <c r="C15" s="159"/>
      <c r="D15" s="159"/>
      <c r="E15" s="226"/>
      <c r="F15" s="226"/>
      <c r="G15" s="227"/>
      <c r="H15" s="228"/>
      <c r="I15" s="229"/>
    </row>
    <row r="16" spans="1:9" ht="38.25">
      <c r="A16" s="117" t="s">
        <v>1142</v>
      </c>
      <c r="B16" s="160" t="s">
        <v>1315</v>
      </c>
      <c r="C16" s="159"/>
      <c r="D16" s="159" t="s">
        <v>1350</v>
      </c>
      <c r="E16" s="226">
        <v>39568.123</v>
      </c>
      <c r="F16" s="226">
        <v>44495.8</v>
      </c>
      <c r="G16" s="227">
        <f>F16-E16</f>
        <v>4927.677000000003</v>
      </c>
      <c r="H16" s="228">
        <f>(F16/E16-1)*100</f>
        <v>12.45365366459259</v>
      </c>
      <c r="I16" s="229">
        <f>(((F16/(E16/$E$81))-1)*100)</f>
        <v>8.44134673257091</v>
      </c>
    </row>
    <row r="17" spans="1:9" ht="12.75">
      <c r="A17" s="117"/>
      <c r="B17" s="160"/>
      <c r="C17" s="159"/>
      <c r="D17" s="159"/>
      <c r="E17" s="226"/>
      <c r="F17" s="226"/>
      <c r="G17" s="227"/>
      <c r="H17" s="228"/>
      <c r="I17" s="229"/>
    </row>
    <row r="18" spans="1:9" s="8" customFormat="1" ht="12.75">
      <c r="A18" s="117" t="s">
        <v>1045</v>
      </c>
      <c r="B18" s="160" t="s">
        <v>1315</v>
      </c>
      <c r="C18" s="159"/>
      <c r="D18" s="159" t="s">
        <v>774</v>
      </c>
      <c r="E18" s="226">
        <v>34741.445</v>
      </c>
      <c r="F18" s="226">
        <v>39065.244</v>
      </c>
      <c r="G18" s="227">
        <f>F18-E18</f>
        <v>4323.798999999999</v>
      </c>
      <c r="H18" s="228">
        <f>(F18/E18-1)*100</f>
        <v>12.44565100847128</v>
      </c>
      <c r="I18" s="229">
        <f>(((F18/(E18/$E$81))-1)*100)</f>
        <v>8.433629608413963</v>
      </c>
    </row>
    <row r="19" spans="1:9" s="8" customFormat="1" ht="12.75">
      <c r="A19" s="117"/>
      <c r="B19" s="160"/>
      <c r="C19" s="159"/>
      <c r="D19" s="159"/>
      <c r="E19" s="226"/>
      <c r="F19" s="226"/>
      <c r="G19" s="227"/>
      <c r="H19" s="228"/>
      <c r="I19" s="229"/>
    </row>
    <row r="20" spans="1:9" ht="12.75">
      <c r="A20" s="117" t="s">
        <v>1114</v>
      </c>
      <c r="B20" s="160" t="s">
        <v>1341</v>
      </c>
      <c r="C20" s="159"/>
      <c r="D20" s="159" t="s">
        <v>774</v>
      </c>
      <c r="E20" s="226">
        <v>13786.57</v>
      </c>
      <c r="F20" s="226">
        <v>15299.403</v>
      </c>
      <c r="G20" s="227">
        <f>F20-E20</f>
        <v>1512.8330000000005</v>
      </c>
      <c r="H20" s="228">
        <f>(F20/E20-1)*100</f>
        <v>10.973236998035052</v>
      </c>
      <c r="I20" s="229">
        <f>(((F20/(E20/$E$81))-1)*100)</f>
        <v>7.013750813583086</v>
      </c>
    </row>
    <row r="21" spans="1:9" ht="6.75" customHeight="1">
      <c r="A21" s="117"/>
      <c r="B21" s="160"/>
      <c r="C21" s="159"/>
      <c r="D21" s="159"/>
      <c r="E21" s="226"/>
      <c r="F21" s="226"/>
      <c r="G21" s="227"/>
      <c r="H21" s="228"/>
      <c r="I21" s="229"/>
    </row>
    <row r="22" spans="1:9" s="8" customFormat="1" ht="25.5">
      <c r="A22" s="117" t="s">
        <v>489</v>
      </c>
      <c r="B22" s="160">
        <v>112</v>
      </c>
      <c r="C22" s="159"/>
      <c r="D22" s="159" t="s">
        <v>1501</v>
      </c>
      <c r="E22" s="226">
        <v>43333.128</v>
      </c>
      <c r="F22" s="226">
        <v>47900.579</v>
      </c>
      <c r="G22" s="227">
        <f>F22-E22</f>
        <v>4567.451000000001</v>
      </c>
      <c r="H22" s="228">
        <f>(F22/E22-1)*100</f>
        <v>10.540321483369496</v>
      </c>
      <c r="I22" s="229">
        <f>(((F22/(E22/$E$81))-1)*100)</f>
        <v>6.596281572683349</v>
      </c>
    </row>
    <row r="23" spans="1:9" s="8" customFormat="1" ht="9.75" customHeight="1">
      <c r="A23" s="117"/>
      <c r="B23" s="160"/>
      <c r="C23" s="159"/>
      <c r="D23" s="159"/>
      <c r="E23" s="226"/>
      <c r="F23" s="226"/>
      <c r="G23" s="227"/>
      <c r="H23" s="228"/>
      <c r="I23" s="229"/>
    </row>
    <row r="24" spans="1:9" s="8" customFormat="1" ht="28.5" customHeight="1">
      <c r="A24" s="117" t="s">
        <v>922</v>
      </c>
      <c r="B24" s="160" t="s">
        <v>1399</v>
      </c>
      <c r="C24" s="159"/>
      <c r="D24" s="159" t="s">
        <v>774</v>
      </c>
      <c r="E24" s="226">
        <v>30466.352</v>
      </c>
      <c r="F24" s="226">
        <v>32947.09</v>
      </c>
      <c r="G24" s="227">
        <f>F24-E24</f>
        <v>2480.7379999999976</v>
      </c>
      <c r="H24" s="228">
        <f>(F24/E24-1)*100</f>
        <v>8.142550181262266</v>
      </c>
      <c r="I24" s="229">
        <f>(((F24/(E24/$E$81))-1)*100)</f>
        <v>4.284061909881176</v>
      </c>
    </row>
    <row r="25" spans="1:9" s="7" customFormat="1" ht="25.5">
      <c r="A25" s="117" t="s">
        <v>769</v>
      </c>
      <c r="B25" s="160" t="s">
        <v>1574</v>
      </c>
      <c r="C25" s="159"/>
      <c r="D25" s="159" t="s">
        <v>774</v>
      </c>
      <c r="E25" s="226">
        <v>23984.504</v>
      </c>
      <c r="F25" s="238">
        <v>25136.664</v>
      </c>
      <c r="G25" s="227">
        <f>F25-E25</f>
        <v>1152.1599999999999</v>
      </c>
      <c r="H25" s="228">
        <f>(F25/E25-1)*100</f>
        <v>4.803768299732192</v>
      </c>
      <c r="I25" s="229">
        <f>(((F25/(E25/$E$81))-1)*100)</f>
        <v>1.0644065951741721</v>
      </c>
    </row>
    <row r="26" spans="1:9" s="7" customFormat="1" ht="12.75">
      <c r="A26" s="117"/>
      <c r="B26" s="160"/>
      <c r="C26" s="159"/>
      <c r="D26" s="159"/>
      <c r="E26" s="226"/>
      <c r="F26" s="238"/>
      <c r="G26" s="227"/>
      <c r="H26" s="228"/>
      <c r="I26" s="229"/>
    </row>
    <row r="27" spans="1:9" s="8" customFormat="1" ht="12.75">
      <c r="A27" s="117" t="s">
        <v>1021</v>
      </c>
      <c r="B27" s="160" t="s">
        <v>1313</v>
      </c>
      <c r="C27" s="159"/>
      <c r="D27" s="159" t="s">
        <v>1501</v>
      </c>
      <c r="E27" s="226">
        <v>14819.691</v>
      </c>
      <c r="F27" s="226">
        <v>15476.013</v>
      </c>
      <c r="G27" s="227">
        <f>F27-E27</f>
        <v>656.3220000000001</v>
      </c>
      <c r="H27" s="228">
        <f>(F27/E27-1)*100</f>
        <v>4.428715821402762</v>
      </c>
      <c r="I27" s="229">
        <f>(((F27/(E27/$E$81))-1)*100)</f>
        <v>0.7027358577631704</v>
      </c>
    </row>
    <row r="28" spans="1:9" s="8" customFormat="1" ht="12.75">
      <c r="A28" s="117"/>
      <c r="B28" s="160"/>
      <c r="C28" s="159"/>
      <c r="D28" s="159"/>
      <c r="E28" s="226"/>
      <c r="F28" s="226"/>
      <c r="G28" s="227"/>
      <c r="H28" s="228"/>
      <c r="I28" s="229"/>
    </row>
    <row r="29" spans="1:9" s="8" customFormat="1" ht="21.75" customHeight="1">
      <c r="A29" s="117" t="s">
        <v>407</v>
      </c>
      <c r="B29" s="160" t="s">
        <v>1313</v>
      </c>
      <c r="C29" s="159"/>
      <c r="D29" s="159" t="s">
        <v>1350</v>
      </c>
      <c r="E29" s="226">
        <v>47396.566</v>
      </c>
      <c r="F29" s="237">
        <v>48742.861</v>
      </c>
      <c r="G29" s="227">
        <f>F29-E29</f>
        <v>1346.2949999999983</v>
      </c>
      <c r="H29" s="228">
        <f>(F29/E29-1)*100</f>
        <v>2.8404905958798743</v>
      </c>
      <c r="I29" s="229">
        <f>(((F29/(E29/$E$81))-1)*100)</f>
        <v>-0.828822048608091</v>
      </c>
    </row>
    <row r="30" spans="1:9" s="8" customFormat="1" ht="11.25" customHeight="1">
      <c r="A30" s="117"/>
      <c r="B30" s="160"/>
      <c r="C30" s="159"/>
      <c r="D30" s="159"/>
      <c r="E30" s="226"/>
      <c r="F30" s="237"/>
      <c r="G30" s="227"/>
      <c r="H30" s="228"/>
      <c r="I30" s="229"/>
    </row>
    <row r="31" spans="1:9" ht="12.75">
      <c r="A31" s="117" t="s">
        <v>866</v>
      </c>
      <c r="B31" s="160" t="s">
        <v>1348</v>
      </c>
      <c r="C31" s="159"/>
      <c r="D31" s="159" t="s">
        <v>1350</v>
      </c>
      <c r="E31" s="226">
        <v>20031.613</v>
      </c>
      <c r="F31" s="226">
        <v>20426.434</v>
      </c>
      <c r="G31" s="227">
        <f>F31-E31</f>
        <v>394.8209999999999</v>
      </c>
      <c r="H31" s="228">
        <f>(F31/E31-1)*100</f>
        <v>1.970989555359326</v>
      </c>
      <c r="I31" s="229">
        <f>(((F31/(E31/$E$81))-1)*100)</f>
        <v>-1.6672995968845639</v>
      </c>
    </row>
    <row r="32" spans="1:9" ht="12.75">
      <c r="A32" s="117"/>
      <c r="B32" s="160"/>
      <c r="C32" s="159"/>
      <c r="D32" s="159"/>
      <c r="E32" s="226"/>
      <c r="F32" s="226"/>
      <c r="G32" s="227"/>
      <c r="H32" s="228"/>
      <c r="I32" s="229"/>
    </row>
    <row r="33" spans="1:9" s="8" customFormat="1" ht="12.75">
      <c r="A33" s="117" t="s">
        <v>183</v>
      </c>
      <c r="B33" s="160" t="s">
        <v>185</v>
      </c>
      <c r="C33" s="159"/>
      <c r="D33" s="159" t="s">
        <v>1350</v>
      </c>
      <c r="E33" s="226">
        <v>28327.668</v>
      </c>
      <c r="F33" s="226">
        <v>28686.754</v>
      </c>
      <c r="G33" s="227">
        <f>F33-E33</f>
        <v>359.08599999999933</v>
      </c>
      <c r="H33" s="228">
        <f>(F33/E33-1)*100</f>
        <v>1.2676158164519613</v>
      </c>
      <c r="I33" s="229">
        <f>(((F33/(E33/$E$81))-1)*100)</f>
        <v>-2.345577207418581</v>
      </c>
    </row>
    <row r="34" spans="1:9" s="8" customFormat="1" ht="12.75">
      <c r="A34" s="117"/>
      <c r="B34" s="160"/>
      <c r="C34" s="159"/>
      <c r="D34" s="159"/>
      <c r="E34" s="226"/>
      <c r="F34" s="226"/>
      <c r="G34" s="227"/>
      <c r="H34" s="228"/>
      <c r="I34" s="229"/>
    </row>
    <row r="35" spans="1:9" s="8" customFormat="1" ht="23.25" customHeight="1">
      <c r="A35" s="117" t="s">
        <v>1497</v>
      </c>
      <c r="B35" s="160">
        <v>113</v>
      </c>
      <c r="C35" s="159"/>
      <c r="D35" s="159" t="s">
        <v>1501</v>
      </c>
      <c r="E35" s="226">
        <v>104509.176</v>
      </c>
      <c r="F35" s="237">
        <v>103824.749</v>
      </c>
      <c r="G35" s="227">
        <f>F35-E35</f>
        <v>-684.4270000000106</v>
      </c>
      <c r="H35" s="228">
        <f>(F35/E35-1)*100</f>
        <v>-0.6548965614273095</v>
      </c>
      <c r="I35" s="229">
        <f>(((F35/(E35/$E$81))-1)*100)</f>
        <v>-4.199495017764532</v>
      </c>
    </row>
    <row r="36" spans="1:9" s="8" customFormat="1" ht="13.5" customHeight="1">
      <c r="A36" s="117"/>
      <c r="B36" s="160"/>
      <c r="C36" s="159"/>
      <c r="D36" s="159"/>
      <c r="E36" s="226"/>
      <c r="F36" s="237"/>
      <c r="G36" s="227"/>
      <c r="H36" s="228"/>
      <c r="I36" s="229"/>
    </row>
    <row r="37" spans="1:9" s="7" customFormat="1" ht="12.75">
      <c r="A37" s="117" t="s">
        <v>1438</v>
      </c>
      <c r="B37" s="160" t="s">
        <v>1486</v>
      </c>
      <c r="C37" s="159"/>
      <c r="D37" s="159" t="s">
        <v>1350</v>
      </c>
      <c r="E37" s="226">
        <v>11708.029</v>
      </c>
      <c r="F37" s="226">
        <f>11354599/1000</f>
        <v>11354.599</v>
      </c>
      <c r="G37" s="227">
        <f>F37-E37</f>
        <v>-353.4300000000003</v>
      </c>
      <c r="H37" s="228">
        <f>(F37/E37-1)*100</f>
        <v>-3.018697681736182</v>
      </c>
      <c r="I37" s="229">
        <f>(((F37/(E37/$E$81))-1)*100)</f>
        <v>-6.478956542943637</v>
      </c>
    </row>
    <row r="38" spans="1:9" s="7" customFormat="1" ht="12.75">
      <c r="A38" s="117"/>
      <c r="B38" s="160"/>
      <c r="C38" s="159"/>
      <c r="D38" s="159"/>
      <c r="E38" s="226"/>
      <c r="F38" s="226"/>
      <c r="G38" s="227"/>
      <c r="H38" s="228"/>
      <c r="I38" s="229"/>
    </row>
    <row r="39" spans="1:9" s="8" customFormat="1" ht="12.75">
      <c r="A39" s="117" t="s">
        <v>1345</v>
      </c>
      <c r="B39" s="160" t="s">
        <v>1315</v>
      </c>
      <c r="C39" s="159"/>
      <c r="D39" s="159" t="s">
        <v>1350</v>
      </c>
      <c r="E39" s="226">
        <v>33804.159</v>
      </c>
      <c r="F39" s="235">
        <v>27017.674</v>
      </c>
      <c r="G39" s="227">
        <f>F39-E39</f>
        <v>-6786.485000000001</v>
      </c>
      <c r="H39" s="228">
        <f>(F39/E39-1)*100</f>
        <v>-20.075887703640262</v>
      </c>
      <c r="I39" s="229">
        <f>(((F39/(E39/$E$81))-1)*100)</f>
        <v>-22.927552005796525</v>
      </c>
    </row>
    <row r="40" spans="1:9" s="8" customFormat="1" ht="12.75">
      <c r="A40" s="159"/>
      <c r="B40" s="160"/>
      <c r="C40" s="159"/>
      <c r="D40" s="160"/>
      <c r="E40" s="226"/>
      <c r="F40" s="226"/>
      <c r="G40" s="230"/>
      <c r="H40" s="228"/>
      <c r="I40" s="229"/>
    </row>
    <row r="41" spans="1:9" s="8" customFormat="1" ht="25.5">
      <c r="A41" s="117" t="s">
        <v>491</v>
      </c>
      <c r="B41" s="117"/>
      <c r="C41" s="117"/>
      <c r="D41" s="117"/>
      <c r="E41" s="231">
        <f>SUM(E42:E70)</f>
        <v>1240320</v>
      </c>
      <c r="F41" s="231">
        <f>SUM(F42:F70)</f>
        <v>1433053.242</v>
      </c>
      <c r="G41" s="232">
        <f aca="true" t="shared" si="0" ref="G41:G70">F41-E41</f>
        <v>192733.2420000001</v>
      </c>
      <c r="H41" s="233">
        <f>(F41/E41-1)*100</f>
        <v>15.53899332430342</v>
      </c>
      <c r="I41" s="234">
        <f>(((F41/(E41/$E$81))-1)*100)</f>
        <v>11.416602555066246</v>
      </c>
    </row>
    <row r="42" spans="1:9" ht="24">
      <c r="A42" s="117"/>
      <c r="B42" s="175" t="s">
        <v>893</v>
      </c>
      <c r="C42" s="21"/>
      <c r="D42" s="21" t="s">
        <v>1150</v>
      </c>
      <c r="E42" s="193">
        <v>65359</v>
      </c>
      <c r="F42" s="197">
        <v>0</v>
      </c>
      <c r="G42" s="195">
        <f t="shared" si="0"/>
        <v>-65359</v>
      </c>
      <c r="H42" s="219" t="s">
        <v>651</v>
      </c>
      <c r="I42" s="31" t="s">
        <v>651</v>
      </c>
    </row>
    <row r="43" spans="1:9" ht="21.75" customHeight="1">
      <c r="A43" s="159"/>
      <c r="B43" s="175">
        <v>413</v>
      </c>
      <c r="C43" s="21"/>
      <c r="D43" s="21" t="s">
        <v>1170</v>
      </c>
      <c r="E43" s="193">
        <v>8213.7</v>
      </c>
      <c r="F43" s="200"/>
      <c r="G43" s="195">
        <f t="shared" si="0"/>
        <v>-8213.7</v>
      </c>
      <c r="H43" s="219">
        <f aca="true" t="shared" si="1" ref="H43:H70">(F43/E43-1)*100</f>
        <v>-100</v>
      </c>
      <c r="I43" s="31" t="s">
        <v>651</v>
      </c>
    </row>
    <row r="44" spans="1:9" ht="12.75">
      <c r="A44" s="159"/>
      <c r="B44" s="175">
        <v>500</v>
      </c>
      <c r="C44" s="21"/>
      <c r="D44" s="21" t="s">
        <v>1400</v>
      </c>
      <c r="E44" s="197">
        <v>0</v>
      </c>
      <c r="F44" s="200">
        <v>15935.8</v>
      </c>
      <c r="G44" s="195">
        <f t="shared" si="0"/>
        <v>15935.8</v>
      </c>
      <c r="H44" s="219" t="s">
        <v>651</v>
      </c>
      <c r="I44" s="31" t="s">
        <v>651</v>
      </c>
    </row>
    <row r="45" spans="1:9" ht="21.75" customHeight="1">
      <c r="A45" s="159"/>
      <c r="B45" s="175">
        <v>510</v>
      </c>
      <c r="C45" s="21"/>
      <c r="D45" s="21" t="s">
        <v>1314</v>
      </c>
      <c r="E45" s="197">
        <v>0</v>
      </c>
      <c r="F45" s="200">
        <v>76927.5</v>
      </c>
      <c r="G45" s="195">
        <f t="shared" si="0"/>
        <v>76927.5</v>
      </c>
      <c r="H45" s="219" t="s">
        <v>651</v>
      </c>
      <c r="I45" s="31" t="s">
        <v>651</v>
      </c>
    </row>
    <row r="46" spans="1:9" ht="12.75">
      <c r="A46" s="159"/>
      <c r="B46" s="175">
        <v>511</v>
      </c>
      <c r="C46" s="21"/>
      <c r="D46" s="21" t="s">
        <v>1604</v>
      </c>
      <c r="E46" s="197">
        <v>0</v>
      </c>
      <c r="F46" s="200">
        <v>21300.15</v>
      </c>
      <c r="G46" s="195">
        <f t="shared" si="0"/>
        <v>21300.15</v>
      </c>
      <c r="H46" s="219" t="s">
        <v>651</v>
      </c>
      <c r="I46" s="31" t="s">
        <v>651</v>
      </c>
    </row>
    <row r="47" spans="1:9" ht="21.75" customHeight="1">
      <c r="A47" s="159"/>
      <c r="B47" s="175">
        <v>512</v>
      </c>
      <c r="C47" s="21"/>
      <c r="D47" s="21" t="s">
        <v>1403</v>
      </c>
      <c r="E47" s="197">
        <v>0</v>
      </c>
      <c r="F47" s="200">
        <v>18355.725</v>
      </c>
      <c r="G47" s="195">
        <f t="shared" si="0"/>
        <v>18355.725</v>
      </c>
      <c r="H47" s="219" t="s">
        <v>651</v>
      </c>
      <c r="I47" s="31" t="s">
        <v>651</v>
      </c>
    </row>
    <row r="48" spans="1:9" ht="36">
      <c r="A48" s="159"/>
      <c r="B48" s="175">
        <v>513</v>
      </c>
      <c r="C48" s="21"/>
      <c r="D48" s="21" t="s">
        <v>1170</v>
      </c>
      <c r="E48" s="197">
        <v>0</v>
      </c>
      <c r="F48" s="200">
        <v>12262.575</v>
      </c>
      <c r="G48" s="195">
        <f t="shared" si="0"/>
        <v>12262.575</v>
      </c>
      <c r="H48" s="219" t="s">
        <v>651</v>
      </c>
      <c r="I48" s="31" t="s">
        <v>651</v>
      </c>
    </row>
    <row r="49" spans="1:9" ht="22.5" customHeight="1">
      <c r="A49" s="159"/>
      <c r="B49" s="175" t="s">
        <v>1413</v>
      </c>
      <c r="C49" s="21"/>
      <c r="D49" s="21" t="s">
        <v>1172</v>
      </c>
      <c r="E49" s="197">
        <v>0</v>
      </c>
      <c r="F49" s="200">
        <v>215819.142</v>
      </c>
      <c r="G49" s="195">
        <f t="shared" si="0"/>
        <v>215819.142</v>
      </c>
      <c r="H49" s="219" t="s">
        <v>651</v>
      </c>
      <c r="I49" s="31" t="s">
        <v>651</v>
      </c>
    </row>
    <row r="50" spans="1:9" ht="51" customHeight="1">
      <c r="A50" s="159"/>
      <c r="B50" s="175" t="s">
        <v>1315</v>
      </c>
      <c r="C50" s="21"/>
      <c r="D50" s="21" t="s">
        <v>1153</v>
      </c>
      <c r="E50" s="193">
        <v>12370.5</v>
      </c>
      <c r="F50" s="200">
        <v>21391.8</v>
      </c>
      <c r="G50" s="195">
        <f t="shared" si="0"/>
        <v>9021.3</v>
      </c>
      <c r="H50" s="219">
        <f t="shared" si="1"/>
        <v>72.92591245301321</v>
      </c>
      <c r="I50" s="31">
        <f aca="true" t="shared" si="2" ref="I50:I70">(((F50/(E50/$E$81))-1)*100)</f>
        <v>66.75597653140375</v>
      </c>
    </row>
    <row r="51" spans="1:9" ht="25.5" customHeight="1">
      <c r="A51" s="159"/>
      <c r="B51" s="175" t="s">
        <v>1451</v>
      </c>
      <c r="C51" s="21"/>
      <c r="D51" s="21" t="s">
        <v>1160</v>
      </c>
      <c r="E51" s="193">
        <v>30886.3</v>
      </c>
      <c r="F51" s="200">
        <v>52080.55</v>
      </c>
      <c r="G51" s="195">
        <f t="shared" si="0"/>
        <v>21194.250000000004</v>
      </c>
      <c r="H51" s="219">
        <f t="shared" si="1"/>
        <v>68.62022968112076</v>
      </c>
      <c r="I51" s="31">
        <f t="shared" si="2"/>
        <v>62.60391901106852</v>
      </c>
    </row>
    <row r="52" spans="1:9" ht="27.75" customHeight="1">
      <c r="A52" s="159"/>
      <c r="B52" s="175" t="s">
        <v>1348</v>
      </c>
      <c r="C52" s="21"/>
      <c r="D52" s="21" t="s">
        <v>774</v>
      </c>
      <c r="E52" s="193">
        <v>23170.8</v>
      </c>
      <c r="F52" s="200">
        <v>32215.975</v>
      </c>
      <c r="G52" s="195">
        <f t="shared" si="0"/>
        <v>9045.175</v>
      </c>
      <c r="H52" s="219">
        <f t="shared" si="1"/>
        <v>39.036955996340225</v>
      </c>
      <c r="I52" s="31">
        <f t="shared" si="2"/>
        <v>34.07616615828661</v>
      </c>
    </row>
    <row r="53" spans="1:9" ht="24">
      <c r="A53" s="159"/>
      <c r="B53" s="175" t="s">
        <v>1574</v>
      </c>
      <c r="C53" s="21"/>
      <c r="D53" s="21" t="s">
        <v>1154</v>
      </c>
      <c r="E53" s="193">
        <v>74708.9</v>
      </c>
      <c r="F53" s="200">
        <v>96373.8</v>
      </c>
      <c r="G53" s="195">
        <f t="shared" si="0"/>
        <v>21664.90000000001</v>
      </c>
      <c r="H53" s="219">
        <f t="shared" si="1"/>
        <v>28.999088462017262</v>
      </c>
      <c r="I53" s="31">
        <f t="shared" si="2"/>
        <v>24.39644621791206</v>
      </c>
    </row>
    <row r="54" spans="1:9" ht="24" customHeight="1">
      <c r="A54" s="159"/>
      <c r="B54" s="175" t="s">
        <v>1362</v>
      </c>
      <c r="C54" s="21"/>
      <c r="D54" s="197" t="s">
        <v>1166</v>
      </c>
      <c r="E54" s="193">
        <v>10622.7</v>
      </c>
      <c r="F54" s="200">
        <v>12393.6</v>
      </c>
      <c r="G54" s="195">
        <f t="shared" si="0"/>
        <v>1770.8999999999996</v>
      </c>
      <c r="H54" s="219">
        <f t="shared" si="1"/>
        <v>16.67090287779942</v>
      </c>
      <c r="I54" s="31">
        <f t="shared" si="2"/>
        <v>12.508125972586104</v>
      </c>
    </row>
    <row r="55" spans="1:9" ht="36" customHeight="1">
      <c r="A55" s="159"/>
      <c r="B55" s="175" t="s">
        <v>1161</v>
      </c>
      <c r="C55" s="21"/>
      <c r="D55" s="21" t="s">
        <v>1162</v>
      </c>
      <c r="E55" s="193">
        <v>46103.6</v>
      </c>
      <c r="F55" s="200">
        <v>51938.025</v>
      </c>
      <c r="G55" s="195">
        <f t="shared" si="0"/>
        <v>5834.425000000003</v>
      </c>
      <c r="H55" s="219">
        <f t="shared" si="1"/>
        <v>12.655031277383987</v>
      </c>
      <c r="I55" s="31">
        <f t="shared" si="2"/>
        <v>8.635539262748914</v>
      </c>
    </row>
    <row r="56" spans="1:9" ht="28.5" customHeight="1">
      <c r="A56" s="159"/>
      <c r="B56" s="175" t="s">
        <v>1307</v>
      </c>
      <c r="C56" s="21"/>
      <c r="D56" s="21" t="s">
        <v>1155</v>
      </c>
      <c r="E56" s="193">
        <v>24276.1</v>
      </c>
      <c r="F56" s="200">
        <v>27228.95</v>
      </c>
      <c r="G56" s="195">
        <f t="shared" si="0"/>
        <v>2952.850000000002</v>
      </c>
      <c r="H56" s="219">
        <f t="shared" si="1"/>
        <v>12.16360947598667</v>
      </c>
      <c r="I56" s="31">
        <f t="shared" si="2"/>
        <v>8.161651218913413</v>
      </c>
    </row>
    <row r="57" spans="1:9" ht="24">
      <c r="A57" s="159"/>
      <c r="B57" s="175" t="s">
        <v>1310</v>
      </c>
      <c r="C57" s="21"/>
      <c r="D57" s="21" t="s">
        <v>1151</v>
      </c>
      <c r="E57" s="193">
        <v>38920.1</v>
      </c>
      <c r="F57" s="356">
        <v>43236.05</v>
      </c>
      <c r="G57" s="195">
        <f t="shared" si="0"/>
        <v>4315.950000000004</v>
      </c>
      <c r="H57" s="357">
        <f t="shared" si="1"/>
        <v>11.089257221846815</v>
      </c>
      <c r="I57" s="45">
        <f t="shared" si="2"/>
        <v>7.125631476490568</v>
      </c>
    </row>
    <row r="58" spans="1:14" ht="19.5" customHeight="1">
      <c r="A58" s="159"/>
      <c r="B58" s="175" t="s">
        <v>1337</v>
      </c>
      <c r="C58" s="21"/>
      <c r="D58" s="21" t="s">
        <v>1159</v>
      </c>
      <c r="E58" s="193">
        <v>66279.5</v>
      </c>
      <c r="F58" s="356">
        <v>72682.025</v>
      </c>
      <c r="G58" s="195">
        <f t="shared" si="0"/>
        <v>6402.524999999994</v>
      </c>
      <c r="H58" s="357">
        <f t="shared" si="1"/>
        <v>9.659887295468428</v>
      </c>
      <c r="I58" s="45">
        <f t="shared" si="2"/>
        <v>5.747260967891288</v>
      </c>
      <c r="J58" s="9"/>
      <c r="K58" s="9"/>
      <c r="L58" s="9"/>
      <c r="M58" s="9"/>
      <c r="N58" s="9"/>
    </row>
    <row r="59" spans="1:9" s="304" customFormat="1" ht="13.5" thickBot="1">
      <c r="A59" s="314"/>
      <c r="B59" s="212" t="s">
        <v>1341</v>
      </c>
      <c r="C59" s="64"/>
      <c r="D59" s="64" t="s">
        <v>1408</v>
      </c>
      <c r="E59" s="315">
        <v>50306.9</v>
      </c>
      <c r="F59" s="316">
        <v>55137.825</v>
      </c>
      <c r="G59" s="317">
        <f t="shared" si="0"/>
        <v>4830.924999999996</v>
      </c>
      <c r="H59" s="318">
        <f t="shared" si="1"/>
        <v>9.602907354657098</v>
      </c>
      <c r="I59" s="49">
        <f t="shared" si="2"/>
        <v>5.692314051388703</v>
      </c>
    </row>
    <row r="60" spans="1:14" s="7" customFormat="1" ht="24.75" thickBot="1">
      <c r="A60" s="159"/>
      <c r="B60" s="175" t="s">
        <v>1313</v>
      </c>
      <c r="C60" s="21"/>
      <c r="D60" s="21" t="s">
        <v>1152</v>
      </c>
      <c r="E60" s="193">
        <v>128368.1</v>
      </c>
      <c r="F60" s="356">
        <v>139510.8</v>
      </c>
      <c r="G60" s="195">
        <f t="shared" si="0"/>
        <v>11142.699999999983</v>
      </c>
      <c r="H60" s="357">
        <f t="shared" si="1"/>
        <v>8.680271812077912</v>
      </c>
      <c r="I60" s="45">
        <f t="shared" si="2"/>
        <v>4.802597821455956</v>
      </c>
      <c r="J60" s="92"/>
      <c r="K60" s="92"/>
      <c r="L60" s="304"/>
      <c r="M60" s="304"/>
      <c r="N60" s="304"/>
    </row>
    <row r="61" spans="1:9" s="7" customFormat="1" ht="24">
      <c r="A61" s="159"/>
      <c r="B61" s="175" t="s">
        <v>1453</v>
      </c>
      <c r="C61" s="21"/>
      <c r="D61" s="21" t="s">
        <v>1163</v>
      </c>
      <c r="E61" s="193">
        <v>85357.4</v>
      </c>
      <c r="F61" s="200">
        <v>90496.25</v>
      </c>
      <c r="G61" s="195">
        <f t="shared" si="0"/>
        <v>5138.850000000006</v>
      </c>
      <c r="H61" s="219">
        <f t="shared" si="1"/>
        <v>6.020391905095512</v>
      </c>
      <c r="I61" s="31">
        <f t="shared" si="2"/>
        <v>2.237621496894815</v>
      </c>
    </row>
    <row r="62" spans="1:9" s="7" customFormat="1" ht="12.75">
      <c r="A62" s="159"/>
      <c r="B62" s="175" t="s">
        <v>1303</v>
      </c>
      <c r="C62" s="21"/>
      <c r="D62" s="21" t="s">
        <v>1346</v>
      </c>
      <c r="E62" s="193">
        <v>25122.8</v>
      </c>
      <c r="F62" s="200">
        <v>26427.825</v>
      </c>
      <c r="G62" s="195">
        <f t="shared" si="0"/>
        <v>1305.0250000000015</v>
      </c>
      <c r="H62" s="219">
        <f>(F62/E62-1)*100</f>
        <v>5.194584202397823</v>
      </c>
      <c r="I62" s="31">
        <f>(((F62/(E62/$E$81))-1)*100)</f>
        <v>1.441278323468298</v>
      </c>
    </row>
    <row r="63" spans="1:9" ht="24">
      <c r="A63" s="159"/>
      <c r="B63" s="175" t="s">
        <v>1156</v>
      </c>
      <c r="C63" s="21"/>
      <c r="D63" s="21" t="s">
        <v>1157</v>
      </c>
      <c r="E63" s="193">
        <v>53593.8</v>
      </c>
      <c r="F63" s="200">
        <v>56311.05</v>
      </c>
      <c r="G63" s="195">
        <f t="shared" si="0"/>
        <v>2717.25</v>
      </c>
      <c r="H63" s="219">
        <f t="shared" si="1"/>
        <v>5.070082733450509</v>
      </c>
      <c r="I63" s="31">
        <f t="shared" si="2"/>
        <v>1.321219023277842</v>
      </c>
    </row>
    <row r="64" spans="1:9" ht="24">
      <c r="A64" s="159"/>
      <c r="B64" s="175" t="s">
        <v>1457</v>
      </c>
      <c r="C64" s="21"/>
      <c r="D64" s="21" t="s">
        <v>1165</v>
      </c>
      <c r="E64" s="193">
        <v>17966.4</v>
      </c>
      <c r="F64" s="200">
        <v>17496.5</v>
      </c>
      <c r="G64" s="195">
        <f t="shared" si="0"/>
        <v>-469.90000000000146</v>
      </c>
      <c r="H64" s="219">
        <f t="shared" si="1"/>
        <v>-2.6154377059399825</v>
      </c>
      <c r="I64" s="31">
        <f t="shared" si="2"/>
        <v>-6.0900847416848425</v>
      </c>
    </row>
    <row r="65" spans="1:9" ht="21.75" customHeight="1">
      <c r="A65" s="159"/>
      <c r="B65" s="175" t="s">
        <v>1335</v>
      </c>
      <c r="C65" s="21"/>
      <c r="D65" s="21" t="s">
        <v>1158</v>
      </c>
      <c r="E65" s="193">
        <v>93503.2</v>
      </c>
      <c r="F65" s="200">
        <v>88752.475</v>
      </c>
      <c r="G65" s="195">
        <f t="shared" si="0"/>
        <v>-4750.724999999991</v>
      </c>
      <c r="H65" s="219">
        <f t="shared" si="1"/>
        <v>-5.080815415942974</v>
      </c>
      <c r="I65" s="31">
        <f t="shared" si="2"/>
        <v>-8.467498639454563</v>
      </c>
    </row>
    <row r="66" spans="1:9" ht="36">
      <c r="A66" s="159"/>
      <c r="B66" s="175" t="s">
        <v>1455</v>
      </c>
      <c r="C66" s="21"/>
      <c r="D66" s="21" t="s">
        <v>1164</v>
      </c>
      <c r="E66" s="193">
        <v>52132.6</v>
      </c>
      <c r="F66" s="200">
        <v>47521.675</v>
      </c>
      <c r="G66" s="195">
        <f t="shared" si="0"/>
        <v>-4610.924999999996</v>
      </c>
      <c r="H66" s="219">
        <f t="shared" si="1"/>
        <v>-8.844609706786144</v>
      </c>
      <c r="I66" s="31">
        <f t="shared" si="2"/>
        <v>-12.097002069736673</v>
      </c>
    </row>
    <row r="67" spans="1:9" ht="22.5" customHeight="1">
      <c r="A67" s="159"/>
      <c r="B67" s="175" t="s">
        <v>1462</v>
      </c>
      <c r="C67" s="21"/>
      <c r="D67" s="197" t="s">
        <v>1169</v>
      </c>
      <c r="E67" s="193">
        <v>15680.5</v>
      </c>
      <c r="F67" s="200">
        <v>12580.95</v>
      </c>
      <c r="G67" s="195">
        <f t="shared" si="0"/>
        <v>-3099.5499999999993</v>
      </c>
      <c r="H67" s="219">
        <f t="shared" si="1"/>
        <v>-19.76690794298651</v>
      </c>
      <c r="I67" s="31">
        <f t="shared" si="2"/>
        <v>-22.629596534662287</v>
      </c>
    </row>
    <row r="68" spans="1:9" ht="24">
      <c r="A68" s="159"/>
      <c r="B68" s="175" t="s">
        <v>1411</v>
      </c>
      <c r="C68" s="21"/>
      <c r="D68" s="21" t="s">
        <v>1171</v>
      </c>
      <c r="E68" s="193">
        <v>170822.7</v>
      </c>
      <c r="F68" s="200">
        <v>107784.1</v>
      </c>
      <c r="G68" s="195">
        <f t="shared" si="0"/>
        <v>-63038.600000000006</v>
      </c>
      <c r="H68" s="219">
        <f>(F68/E68-1)*100</f>
        <v>-36.90294088549122</v>
      </c>
      <c r="I68" s="31">
        <f>(((F68/(E68/$E$81))-1)*100)</f>
        <v>-39.15422183035426</v>
      </c>
    </row>
    <row r="69" spans="1:9" ht="24.75" customHeight="1">
      <c r="A69" s="159"/>
      <c r="B69" s="175" t="s">
        <v>1460</v>
      </c>
      <c r="C69" s="21"/>
      <c r="D69" s="197" t="s">
        <v>1168</v>
      </c>
      <c r="E69" s="193">
        <v>33003.7</v>
      </c>
      <c r="F69" s="200">
        <v>13859.575</v>
      </c>
      <c r="G69" s="195">
        <f t="shared" si="0"/>
        <v>-19144.124999999996</v>
      </c>
      <c r="H69" s="219">
        <f t="shared" si="1"/>
        <v>-58.00599629738483</v>
      </c>
      <c r="I69" s="31">
        <f t="shared" si="2"/>
        <v>-59.504327624723466</v>
      </c>
    </row>
    <row r="70" spans="1:9" ht="25.5" customHeight="1">
      <c r="A70" s="159"/>
      <c r="B70" s="175" t="s">
        <v>1364</v>
      </c>
      <c r="C70" s="21"/>
      <c r="D70" s="197" t="s">
        <v>1167</v>
      </c>
      <c r="E70" s="193">
        <v>113550.7</v>
      </c>
      <c r="F70" s="200">
        <v>7032.55</v>
      </c>
      <c r="G70" s="195">
        <f t="shared" si="0"/>
        <v>-106518.15</v>
      </c>
      <c r="H70" s="219">
        <f t="shared" si="1"/>
        <v>-93.8066872331038</v>
      </c>
      <c r="I70" s="31">
        <f t="shared" si="2"/>
        <v>-94.02766246100447</v>
      </c>
    </row>
    <row r="71" spans="1:25" s="8" customFormat="1" ht="12.75">
      <c r="A71" s="419" t="s">
        <v>1214</v>
      </c>
      <c r="B71" s="419"/>
      <c r="C71" s="419"/>
      <c r="D71" s="419"/>
      <c r="E71" s="231"/>
      <c r="F71" s="231"/>
      <c r="G71" s="232"/>
      <c r="H71" s="233"/>
      <c r="I71" s="234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</row>
    <row r="72" spans="1:25" s="7" customFormat="1" ht="12.75">
      <c r="A72" s="159"/>
      <c r="B72" s="160" t="s">
        <v>1313</v>
      </c>
      <c r="C72" s="159"/>
      <c r="D72" s="159" t="s">
        <v>774</v>
      </c>
      <c r="E72" s="226">
        <v>14385.823</v>
      </c>
      <c r="F72" s="226">
        <v>14690.701</v>
      </c>
      <c r="G72" s="227">
        <f>F72-E72</f>
        <v>304.8779999999988</v>
      </c>
      <c r="H72" s="228">
        <f>(F72/E72-1)*100</f>
        <v>2.119294808506944</v>
      </c>
      <c r="I72" s="229">
        <f>(((F72/(E72/$E$81))-1)*100)</f>
        <v>-1.524285823167515</v>
      </c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</row>
    <row r="73" spans="1:25" s="8" customFormat="1" ht="12.75">
      <c r="A73" s="419" t="s">
        <v>1230</v>
      </c>
      <c r="B73" s="419"/>
      <c r="C73" s="419"/>
      <c r="D73" s="419"/>
      <c r="E73" s="231"/>
      <c r="F73" s="231"/>
      <c r="G73" s="232"/>
      <c r="H73" s="233"/>
      <c r="I73" s="234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</row>
    <row r="74" spans="1:25" ht="12.75">
      <c r="A74" s="240"/>
      <c r="B74" s="241" t="s">
        <v>1348</v>
      </c>
      <c r="C74" s="240"/>
      <c r="D74" s="240" t="s">
        <v>1350</v>
      </c>
      <c r="E74" s="242">
        <v>46890.721</v>
      </c>
      <c r="F74" s="226">
        <v>43414.232</v>
      </c>
      <c r="G74" s="227">
        <f>F74-E74</f>
        <v>-3476.488999999994</v>
      </c>
      <c r="H74" s="228">
        <f>(F74/E74-1)*100</f>
        <v>-7.414023341632969</v>
      </c>
      <c r="I74" s="229">
        <f>(((F74/(E74/$E$81))-1)*100)</f>
        <v>-10.71745852447159</v>
      </c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</row>
    <row r="75" spans="1:25" s="8" customFormat="1" ht="12.75">
      <c r="A75" s="161"/>
      <c r="B75" s="162"/>
      <c r="C75" s="161"/>
      <c r="D75" s="161"/>
      <c r="E75" s="243"/>
      <c r="F75" s="243"/>
      <c r="G75" s="244"/>
      <c r="H75" s="245"/>
      <c r="I75" s="246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</row>
    <row r="76" spans="1:9" ht="13.5" thickBot="1">
      <c r="A76" s="420" t="s">
        <v>1268</v>
      </c>
      <c r="B76" s="420"/>
      <c r="C76" s="420"/>
      <c r="D76" s="420"/>
      <c r="E76" s="328">
        <f>SUM(E10:E74)-E41</f>
        <v>1775066.8200000003</v>
      </c>
      <c r="F76" s="328">
        <f>SUM(F10:F74)-F41</f>
        <v>2098405.636999999</v>
      </c>
      <c r="G76" s="328">
        <f>F76-E76</f>
        <v>323338.8169999989</v>
      </c>
      <c r="H76" s="329">
        <f>(F76/E76-1)*100</f>
        <v>18.21558565327692</v>
      </c>
      <c r="I76" s="330">
        <f>(((F76/(E76/$E$81))-1)*100)</f>
        <v>13.99769500826189</v>
      </c>
    </row>
    <row r="77" spans="1:9" ht="19.5" customHeight="1">
      <c r="A77" s="418" t="s">
        <v>462</v>
      </c>
      <c r="B77" s="418"/>
      <c r="C77" s="418"/>
      <c r="D77" s="418"/>
      <c r="E77" s="418"/>
      <c r="F77" s="418"/>
      <c r="G77" s="418"/>
      <c r="H77" s="418"/>
      <c r="I77" s="418"/>
    </row>
    <row r="78" spans="1:9" ht="11.25">
      <c r="A78" s="398"/>
      <c r="B78" s="398"/>
      <c r="C78" s="398"/>
      <c r="D78" s="398"/>
      <c r="E78" s="398"/>
      <c r="F78" s="398"/>
      <c r="G78" s="398"/>
      <c r="H78" s="398"/>
      <c r="I78" s="398"/>
    </row>
    <row r="79" spans="1:9" ht="11.25">
      <c r="A79" s="400"/>
      <c r="B79" s="400"/>
      <c r="C79" s="400"/>
      <c r="D79" s="400"/>
      <c r="E79" s="400"/>
      <c r="F79" s="400"/>
      <c r="G79" s="400"/>
      <c r="H79" s="400"/>
      <c r="I79" s="400"/>
    </row>
    <row r="80" spans="1:9" ht="11.25">
      <c r="A80" s="398"/>
      <c r="B80" s="398"/>
      <c r="C80" s="398"/>
      <c r="D80" s="398"/>
      <c r="E80" s="398"/>
      <c r="F80" s="398"/>
      <c r="G80" s="398"/>
      <c r="H80" s="398"/>
      <c r="I80" s="398"/>
    </row>
    <row r="81" spans="1:8" ht="14.25" hidden="1">
      <c r="A81" s="164"/>
      <c r="B81" s="165"/>
      <c r="C81" s="10"/>
      <c r="D81" s="10"/>
      <c r="E81" s="10">
        <v>0.9643203506398387</v>
      </c>
      <c r="F81" s="10"/>
      <c r="G81" s="166"/>
      <c r="H81" s="166"/>
    </row>
    <row r="82" spans="1:9" ht="11.25">
      <c r="A82" s="398"/>
      <c r="B82" s="398"/>
      <c r="C82" s="398"/>
      <c r="D82" s="398"/>
      <c r="E82" s="398"/>
      <c r="F82" s="398"/>
      <c r="G82" s="398"/>
      <c r="H82" s="398"/>
      <c r="I82" s="398"/>
    </row>
    <row r="83" spans="1:9" ht="11.25">
      <c r="A83" s="400"/>
      <c r="B83" s="400"/>
      <c r="C83" s="400"/>
      <c r="D83" s="400"/>
      <c r="E83" s="400"/>
      <c r="F83" s="400"/>
      <c r="G83" s="400"/>
      <c r="H83" s="400"/>
      <c r="I83" s="400"/>
    </row>
    <row r="84" spans="1:9" ht="11.25">
      <c r="A84" s="398"/>
      <c r="B84" s="398"/>
      <c r="C84" s="398"/>
      <c r="D84" s="398"/>
      <c r="E84" s="398"/>
      <c r="F84" s="398"/>
      <c r="G84" s="398"/>
      <c r="H84" s="398"/>
      <c r="I84" s="398"/>
    </row>
  </sheetData>
  <mergeCells count="15">
    <mergeCell ref="A2:H2"/>
    <mergeCell ref="A4:H4"/>
    <mergeCell ref="A3:H3"/>
    <mergeCell ref="A6:H6"/>
    <mergeCell ref="A5:H5"/>
    <mergeCell ref="A77:I77"/>
    <mergeCell ref="A73:D73"/>
    <mergeCell ref="A76:D76"/>
    <mergeCell ref="A71:D71"/>
    <mergeCell ref="A82:I82"/>
    <mergeCell ref="A83:I83"/>
    <mergeCell ref="A84:I84"/>
    <mergeCell ref="A78:I78"/>
    <mergeCell ref="A79:I79"/>
    <mergeCell ref="A80:I80"/>
  </mergeCells>
  <printOptions horizontalCentered="1"/>
  <pageMargins left="0.75" right="0.75" top="0.11811023622047245" bottom="0.46" header="0" footer="0"/>
  <pageSetup firstPageNumber="49" useFirstPageNumber="1" horizontalDpi="600" verticalDpi="600" orientation="landscape" scale="50" r:id="rId1"/>
  <headerFooter alignWithMargins="0">
    <oddFooter>&amp;C&amp;P</oddFooter>
  </headerFooter>
  <rowBreaks count="2" manualBreakCount="2">
    <brk id="59" max="8" man="1"/>
    <brk id="80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="75" zoomScaleNormal="75" workbookViewId="0" topLeftCell="A38">
      <selection activeCell="C9" sqref="C9"/>
    </sheetView>
  </sheetViews>
  <sheetFormatPr defaultColWidth="11.421875" defaultRowHeight="12.75"/>
  <cols>
    <col min="1" max="1" width="43.7109375" style="0" customWidth="1"/>
    <col min="2" max="2" width="6.57421875" style="0" customWidth="1"/>
    <col min="3" max="3" width="3.28125" style="0" customWidth="1"/>
    <col min="4" max="4" width="31.57421875" style="0" customWidth="1"/>
    <col min="5" max="5" width="12.8515625" style="0" customWidth="1"/>
    <col min="6" max="6" width="14.421875" style="0" customWidth="1"/>
    <col min="7" max="7" width="14.28125" style="0" customWidth="1"/>
    <col min="8" max="8" width="15.421875" style="0" customWidth="1"/>
    <col min="9" max="9" width="14.28125" style="0" customWidth="1"/>
  </cols>
  <sheetData>
    <row r="1" spans="1:9" ht="15.75">
      <c r="A1" s="366" t="s">
        <v>616</v>
      </c>
      <c r="B1" s="366"/>
      <c r="C1" s="366"/>
      <c r="D1" s="366"/>
      <c r="E1" s="366"/>
      <c r="F1" s="366"/>
      <c r="G1" s="366"/>
      <c r="H1" s="366"/>
      <c r="I1" s="1"/>
    </row>
    <row r="2" spans="1:9" ht="12.75">
      <c r="A2" s="379" t="s">
        <v>1295</v>
      </c>
      <c r="B2" s="379"/>
      <c r="C2" s="379"/>
      <c r="D2" s="379"/>
      <c r="E2" s="379"/>
      <c r="F2" s="379"/>
      <c r="G2" s="379"/>
      <c r="H2" s="379"/>
      <c r="I2" s="1"/>
    </row>
    <row r="3" spans="1:9" ht="12.75">
      <c r="A3" s="379" t="s">
        <v>492</v>
      </c>
      <c r="B3" s="379"/>
      <c r="C3" s="379"/>
      <c r="D3" s="379"/>
      <c r="E3" s="379"/>
      <c r="F3" s="379"/>
      <c r="G3" s="379"/>
      <c r="H3" s="379"/>
      <c r="I3" s="1"/>
    </row>
    <row r="4" spans="1:9" ht="15">
      <c r="A4" s="369" t="s">
        <v>654</v>
      </c>
      <c r="B4" s="369"/>
      <c r="C4" s="369"/>
      <c r="D4" s="369"/>
      <c r="E4" s="369"/>
      <c r="F4" s="369"/>
      <c r="G4" s="369"/>
      <c r="H4" s="369"/>
      <c r="I4" s="1"/>
    </row>
    <row r="5" spans="1:9" ht="13.5" thickBot="1">
      <c r="A5" s="370" t="s">
        <v>1296</v>
      </c>
      <c r="B5" s="370"/>
      <c r="C5" s="370"/>
      <c r="D5" s="370"/>
      <c r="E5" s="370"/>
      <c r="F5" s="370"/>
      <c r="G5" s="370"/>
      <c r="H5" s="370"/>
      <c r="I5" s="1" t="s">
        <v>1274</v>
      </c>
    </row>
    <row r="6" spans="1:9" s="261" customFormat="1" ht="24">
      <c r="A6" s="257" t="s">
        <v>483</v>
      </c>
      <c r="B6" s="257" t="s">
        <v>484</v>
      </c>
      <c r="C6" s="257"/>
      <c r="D6" s="258" t="s">
        <v>485</v>
      </c>
      <c r="E6" s="259" t="s">
        <v>486</v>
      </c>
      <c r="F6" s="259" t="s">
        <v>487</v>
      </c>
      <c r="G6" s="260" t="s">
        <v>1297</v>
      </c>
      <c r="H6" s="260" t="s">
        <v>1298</v>
      </c>
      <c r="I6" s="260" t="s">
        <v>1299</v>
      </c>
    </row>
    <row r="7" spans="1:9" s="261" customFormat="1" ht="13.5" thickBot="1">
      <c r="A7" s="266"/>
      <c r="B7" s="263"/>
      <c r="C7" s="263"/>
      <c r="D7" s="263"/>
      <c r="E7" s="264">
        <v>2002</v>
      </c>
      <c r="F7" s="264">
        <v>2003</v>
      </c>
      <c r="G7" s="265" t="s">
        <v>1300</v>
      </c>
      <c r="H7" s="265" t="s">
        <v>1301</v>
      </c>
      <c r="I7" s="265" t="s">
        <v>1301</v>
      </c>
    </row>
    <row r="8" spans="1:11" ht="12.75">
      <c r="A8" s="247"/>
      <c r="B8" s="248"/>
      <c r="C8" s="248"/>
      <c r="D8" s="248"/>
      <c r="E8" s="224"/>
      <c r="F8" s="224"/>
      <c r="G8" s="225"/>
      <c r="H8" s="225"/>
      <c r="I8" s="225"/>
      <c r="J8" s="213"/>
      <c r="K8" s="213"/>
    </row>
    <row r="9" spans="1:11" ht="25.5">
      <c r="A9" s="117" t="s">
        <v>639</v>
      </c>
      <c r="B9" s="160">
        <v>500</v>
      </c>
      <c r="C9" s="159"/>
      <c r="D9" s="159" t="s">
        <v>1400</v>
      </c>
      <c r="E9" s="254">
        <v>0</v>
      </c>
      <c r="F9" s="254">
        <v>15935.8</v>
      </c>
      <c r="G9" s="251">
        <v>15935.8</v>
      </c>
      <c r="H9" s="250" t="s">
        <v>1525</v>
      </c>
      <c r="I9" s="254" t="s">
        <v>1525</v>
      </c>
      <c r="J9" s="213"/>
      <c r="K9" s="213"/>
    </row>
    <row r="10" spans="1:11" ht="12.75">
      <c r="A10" s="117"/>
      <c r="B10" s="160"/>
      <c r="C10" s="159"/>
      <c r="D10" s="159"/>
      <c r="E10" s="254"/>
      <c r="F10" s="254"/>
      <c r="G10" s="251"/>
      <c r="H10" s="250"/>
      <c r="I10" s="254"/>
      <c r="J10" s="213"/>
      <c r="K10" s="213"/>
    </row>
    <row r="11" spans="1:11" ht="25.5">
      <c r="A11" s="117" t="s">
        <v>658</v>
      </c>
      <c r="B11" s="160">
        <v>400</v>
      </c>
      <c r="C11" s="159"/>
      <c r="D11" s="159" t="s">
        <v>1400</v>
      </c>
      <c r="E11" s="254">
        <v>0</v>
      </c>
      <c r="F11" s="254">
        <v>3866.9</v>
      </c>
      <c r="G11" s="251">
        <v>3866.9</v>
      </c>
      <c r="H11" s="250" t="s">
        <v>1525</v>
      </c>
      <c r="I11" s="229" t="s">
        <v>1525</v>
      </c>
      <c r="J11" s="213"/>
      <c r="K11" s="213"/>
    </row>
    <row r="12" spans="1:11" ht="12.75">
      <c r="A12" s="117"/>
      <c r="B12" s="160"/>
      <c r="C12" s="159"/>
      <c r="D12" s="159"/>
      <c r="E12" s="254"/>
      <c r="F12" s="254"/>
      <c r="G12" s="251"/>
      <c r="H12" s="250"/>
      <c r="I12" s="229"/>
      <c r="J12" s="213"/>
      <c r="K12" s="213"/>
    </row>
    <row r="13" spans="1:11" ht="12.75">
      <c r="A13" s="117" t="s">
        <v>626</v>
      </c>
      <c r="B13" s="160">
        <v>300</v>
      </c>
      <c r="C13" s="159"/>
      <c r="D13" s="159" t="s">
        <v>1400</v>
      </c>
      <c r="E13" s="254">
        <v>2119</v>
      </c>
      <c r="F13" s="254">
        <v>15174.8</v>
      </c>
      <c r="G13" s="251">
        <v>13055.8</v>
      </c>
      <c r="H13" s="250">
        <f>(F13/E13-1)*100</f>
        <v>616.1302501179802</v>
      </c>
      <c r="I13" s="229">
        <f>(((F13/(E13/$E$60))-1)*100)</f>
        <v>590.578973897566</v>
      </c>
      <c r="J13" s="213"/>
      <c r="K13" s="213"/>
    </row>
    <row r="14" spans="1:11" ht="12.75">
      <c r="A14" s="117"/>
      <c r="B14" s="160"/>
      <c r="C14" s="159"/>
      <c r="D14" s="159"/>
      <c r="E14" s="254"/>
      <c r="F14" s="254"/>
      <c r="G14" s="251"/>
      <c r="H14" s="250"/>
      <c r="I14" s="229"/>
      <c r="J14" s="213"/>
      <c r="K14" s="213"/>
    </row>
    <row r="15" spans="1:11" ht="25.5">
      <c r="A15" s="117" t="s">
        <v>498</v>
      </c>
      <c r="B15" s="160">
        <v>600</v>
      </c>
      <c r="C15" s="159"/>
      <c r="D15" s="159" t="s">
        <v>1400</v>
      </c>
      <c r="E15" s="104">
        <v>9486.8</v>
      </c>
      <c r="F15" s="252">
        <v>27291.5</v>
      </c>
      <c r="G15" s="251">
        <v>17804.7</v>
      </c>
      <c r="H15" s="250">
        <f>(F15/E15-1)*100</f>
        <v>187.67866930893456</v>
      </c>
      <c r="I15" s="229">
        <f>(((F15/(E15/$E$60))-1)*100)</f>
        <v>177.41439525959396</v>
      </c>
      <c r="J15" s="213"/>
      <c r="K15" s="213"/>
    </row>
    <row r="16" spans="1:11" ht="12.75">
      <c r="A16" s="117"/>
      <c r="B16" s="160"/>
      <c r="C16" s="159"/>
      <c r="D16" s="159"/>
      <c r="E16" s="104"/>
      <c r="F16" s="252"/>
      <c r="G16" s="251"/>
      <c r="H16" s="250"/>
      <c r="I16" s="229"/>
      <c r="J16" s="213"/>
      <c r="K16" s="213"/>
    </row>
    <row r="17" spans="1:11" ht="25.5">
      <c r="A17" s="117" t="s">
        <v>656</v>
      </c>
      <c r="B17" s="160">
        <v>116</v>
      </c>
      <c r="C17" s="159"/>
      <c r="D17" s="159" t="s">
        <v>1147</v>
      </c>
      <c r="E17" s="254">
        <v>221256.9</v>
      </c>
      <c r="F17" s="254">
        <v>418106</v>
      </c>
      <c r="G17" s="251">
        <v>196849.1</v>
      </c>
      <c r="H17" s="250">
        <f>(F17/E17-1)*100</f>
        <v>88.96857001973724</v>
      </c>
      <c r="I17" s="229">
        <f>(((F17/(E17/$E$60))-1)*100)</f>
        <v>82.22623770134192</v>
      </c>
      <c r="J17" s="213"/>
      <c r="K17" s="213"/>
    </row>
    <row r="18" spans="1:11" ht="12.75">
      <c r="A18" s="117"/>
      <c r="B18" s="160"/>
      <c r="C18" s="159"/>
      <c r="D18" s="159"/>
      <c r="E18" s="254"/>
      <c r="F18" s="254"/>
      <c r="G18" s="251"/>
      <c r="H18" s="250"/>
      <c r="I18" s="229"/>
      <c r="J18" s="213"/>
      <c r="K18" s="213"/>
    </row>
    <row r="19" spans="1:11" ht="21.75" customHeight="1">
      <c r="A19" s="117" t="s">
        <v>646</v>
      </c>
      <c r="B19" s="160">
        <v>112</v>
      </c>
      <c r="C19" s="159"/>
      <c r="D19" s="159" t="s">
        <v>1090</v>
      </c>
      <c r="E19" s="104">
        <v>82419.8</v>
      </c>
      <c r="F19" s="254">
        <v>145250</v>
      </c>
      <c r="G19" s="251">
        <v>62830.2</v>
      </c>
      <c r="H19" s="250">
        <f>(F19/E19-1)*100</f>
        <v>76.23192485300862</v>
      </c>
      <c r="I19" s="229">
        <f>(((F19/(E19/$E$60))-1)*100)</f>
        <v>69.94403156818696</v>
      </c>
      <c r="J19" s="213"/>
      <c r="K19" s="213"/>
    </row>
    <row r="20" spans="1:11" ht="10.5" customHeight="1">
      <c r="A20" s="117"/>
      <c r="B20" s="160"/>
      <c r="C20" s="159"/>
      <c r="D20" s="159"/>
      <c r="E20" s="104"/>
      <c r="F20" s="254"/>
      <c r="G20" s="251"/>
      <c r="H20" s="250"/>
      <c r="I20" s="229"/>
      <c r="J20" s="213"/>
      <c r="K20" s="213"/>
    </row>
    <row r="21" spans="1:11" ht="12.75">
      <c r="A21" s="117" t="s">
        <v>634</v>
      </c>
      <c r="B21" s="160">
        <v>400</v>
      </c>
      <c r="C21" s="159"/>
      <c r="D21" s="159" t="s">
        <v>1400</v>
      </c>
      <c r="E21" s="254">
        <v>17367.8</v>
      </c>
      <c r="F21" s="254">
        <v>27634</v>
      </c>
      <c r="G21" s="251">
        <v>10266.2</v>
      </c>
      <c r="H21" s="250">
        <f>(F21/E21-1)*100</f>
        <v>59.11053789196099</v>
      </c>
      <c r="I21" s="229">
        <f>(((F21/(E21/$E$60))-1)*100)</f>
        <v>53.43352969046917</v>
      </c>
      <c r="J21" s="213"/>
      <c r="K21" s="213"/>
    </row>
    <row r="22" spans="1:11" ht="12.75">
      <c r="A22" s="117"/>
      <c r="B22" s="160"/>
      <c r="C22" s="159"/>
      <c r="D22" s="159"/>
      <c r="E22" s="254"/>
      <c r="F22" s="254"/>
      <c r="G22" s="251"/>
      <c r="H22" s="250"/>
      <c r="I22" s="229"/>
      <c r="J22" s="213"/>
      <c r="K22" s="213"/>
    </row>
    <row r="23" spans="1:11" ht="24.75" customHeight="1">
      <c r="A23" s="117" t="s">
        <v>504</v>
      </c>
      <c r="B23" s="160">
        <v>700</v>
      </c>
      <c r="C23" s="159"/>
      <c r="D23" s="159" t="s">
        <v>1400</v>
      </c>
      <c r="E23" s="104">
        <v>23820.8</v>
      </c>
      <c r="F23" s="252">
        <v>35826.4</v>
      </c>
      <c r="G23" s="251">
        <v>12005.6</v>
      </c>
      <c r="H23" s="250">
        <f>(F23/E23-1)*100</f>
        <v>50.39965072541646</v>
      </c>
      <c r="I23" s="229">
        <f>(((F23/(E23/$E$60))-1)*100)</f>
        <v>45.03344392364286</v>
      </c>
      <c r="J23" s="213"/>
      <c r="K23" s="213"/>
    </row>
    <row r="24" spans="1:11" ht="10.5" customHeight="1">
      <c r="A24" s="117"/>
      <c r="B24" s="160"/>
      <c r="C24" s="159"/>
      <c r="D24" s="159"/>
      <c r="E24" s="104"/>
      <c r="F24" s="252"/>
      <c r="G24" s="251"/>
      <c r="H24" s="250"/>
      <c r="I24" s="229"/>
      <c r="J24" s="213"/>
      <c r="K24" s="213"/>
    </row>
    <row r="25" spans="1:11" ht="25.5" customHeight="1">
      <c r="A25" s="117" t="s">
        <v>627</v>
      </c>
      <c r="B25" s="160">
        <v>500</v>
      </c>
      <c r="C25" s="159"/>
      <c r="D25" s="159" t="s">
        <v>1400</v>
      </c>
      <c r="E25" s="104">
        <v>103096.7</v>
      </c>
      <c r="F25" s="254">
        <v>133376.3</v>
      </c>
      <c r="G25" s="251">
        <v>30279.6</v>
      </c>
      <c r="H25" s="250">
        <f>(F25/E25-1)*100</f>
        <v>29.370096230044208</v>
      </c>
      <c r="I25" s="229">
        <f>(((F25/(E25/$E$60))-1)*100)</f>
        <v>24.754216558865892</v>
      </c>
      <c r="J25" s="213"/>
      <c r="K25" s="213"/>
    </row>
    <row r="26" spans="1:11" ht="8.25" customHeight="1">
      <c r="A26" s="117"/>
      <c r="B26" s="160"/>
      <c r="C26" s="159"/>
      <c r="D26" s="159"/>
      <c r="E26" s="104"/>
      <c r="F26" s="254"/>
      <c r="G26" s="251"/>
      <c r="H26" s="250"/>
      <c r="I26" s="229"/>
      <c r="J26" s="213"/>
      <c r="K26" s="213"/>
    </row>
    <row r="27" spans="1:11" ht="35.25" customHeight="1">
      <c r="A27" s="247" t="s">
        <v>644</v>
      </c>
      <c r="B27" s="249">
        <v>113</v>
      </c>
      <c r="C27" s="249"/>
      <c r="D27" s="159" t="s">
        <v>1314</v>
      </c>
      <c r="E27" s="250">
        <v>273314.4</v>
      </c>
      <c r="F27" s="250">
        <v>323908.8</v>
      </c>
      <c r="G27" s="250">
        <v>50594.4</v>
      </c>
      <c r="H27" s="250">
        <f>(F27/E27-1)*100</f>
        <v>18.511428596517398</v>
      </c>
      <c r="I27" s="229">
        <f>(((F27/(E27/$E$60))-1)*100)</f>
        <v>14.282982379021858</v>
      </c>
      <c r="J27" s="213"/>
      <c r="K27" s="213"/>
    </row>
    <row r="28" spans="1:11" ht="10.5" customHeight="1">
      <c r="A28" s="247"/>
      <c r="B28" s="249"/>
      <c r="C28" s="249"/>
      <c r="D28" s="159"/>
      <c r="E28" s="250"/>
      <c r="F28" s="250"/>
      <c r="G28" s="250"/>
      <c r="H28" s="250"/>
      <c r="I28" s="229"/>
      <c r="J28" s="213"/>
      <c r="K28" s="213"/>
    </row>
    <row r="29" spans="1:11" ht="39" customHeight="1">
      <c r="A29" s="117" t="s">
        <v>502</v>
      </c>
      <c r="B29" s="160">
        <v>115</v>
      </c>
      <c r="C29" s="159"/>
      <c r="D29" s="159" t="s">
        <v>655</v>
      </c>
      <c r="E29" s="104">
        <v>14605.8</v>
      </c>
      <c r="F29" s="104">
        <v>16713.8</v>
      </c>
      <c r="G29" s="251">
        <v>2108</v>
      </c>
      <c r="H29" s="250">
        <f>(F29/E29-1)*100</f>
        <v>14.432622656752802</v>
      </c>
      <c r="I29" s="229">
        <f>(((F29/(E29/$E$60))-1)*100)</f>
        <v>10.349706804996206</v>
      </c>
      <c r="J29" s="213"/>
      <c r="K29" s="213"/>
    </row>
    <row r="30" spans="1:11" ht="11.25" customHeight="1">
      <c r="A30" s="117"/>
      <c r="B30" s="160"/>
      <c r="C30" s="159"/>
      <c r="D30" s="159"/>
      <c r="E30" s="104"/>
      <c r="F30" s="104"/>
      <c r="G30" s="251"/>
      <c r="H30" s="250"/>
      <c r="I30" s="229"/>
      <c r="J30" s="213"/>
      <c r="K30" s="213"/>
    </row>
    <row r="31" spans="1:11" ht="24" customHeight="1">
      <c r="A31" s="117" t="s">
        <v>633</v>
      </c>
      <c r="B31" s="160">
        <v>400</v>
      </c>
      <c r="C31" s="159"/>
      <c r="D31" s="159" t="s">
        <v>1400</v>
      </c>
      <c r="E31" s="254">
        <v>21838.8</v>
      </c>
      <c r="F31" s="104">
        <v>22255.3</v>
      </c>
      <c r="G31" s="251">
        <v>416.5</v>
      </c>
      <c r="H31" s="250">
        <f>(F31/E31-1)*100</f>
        <v>1.9071560708463942</v>
      </c>
      <c r="I31" s="229">
        <f>(((F31/(E31/$E$60))-1)*100)</f>
        <v>-1.7288555250526416</v>
      </c>
      <c r="J31" s="213"/>
      <c r="K31" s="213"/>
    </row>
    <row r="32" spans="1:11" ht="25.5">
      <c r="A32" s="117" t="s">
        <v>503</v>
      </c>
      <c r="B32" s="160">
        <v>700</v>
      </c>
      <c r="C32" s="159"/>
      <c r="D32" s="159" t="s">
        <v>1400</v>
      </c>
      <c r="E32" s="104">
        <v>27522</v>
      </c>
      <c r="F32" s="104">
        <v>27714</v>
      </c>
      <c r="G32" s="251">
        <v>192</v>
      </c>
      <c r="H32" s="250">
        <f>(F32/E32-1)*100</f>
        <v>0.6976237192064527</v>
      </c>
      <c r="I32" s="229">
        <f>(((F32/(E32/$E$60))-1)*100)</f>
        <v>-2.8952321864962993</v>
      </c>
      <c r="J32" s="213"/>
      <c r="K32" s="213"/>
    </row>
    <row r="33" spans="1:11" ht="7.5" customHeight="1">
      <c r="A33" s="117"/>
      <c r="B33" s="160"/>
      <c r="C33" s="159"/>
      <c r="D33" s="159"/>
      <c r="E33" s="104"/>
      <c r="F33" s="104"/>
      <c r="G33" s="251"/>
      <c r="H33" s="250"/>
      <c r="I33" s="229"/>
      <c r="J33" s="213"/>
      <c r="K33" s="213"/>
    </row>
    <row r="34" spans="1:11" ht="12.75">
      <c r="A34" s="117" t="s">
        <v>641</v>
      </c>
      <c r="B34" s="160">
        <v>400</v>
      </c>
      <c r="C34" s="159"/>
      <c r="D34" s="159" t="s">
        <v>1400</v>
      </c>
      <c r="E34" s="254">
        <v>26813.1</v>
      </c>
      <c r="F34" s="254">
        <v>25653.3</v>
      </c>
      <c r="G34" s="251">
        <v>-1159.7</v>
      </c>
      <c r="H34" s="250">
        <f>(F34/E34-1)*100</f>
        <v>-4.325497611242268</v>
      </c>
      <c r="I34" s="229">
        <v>-7.7</v>
      </c>
      <c r="J34" s="213"/>
      <c r="K34" s="213"/>
    </row>
    <row r="35" spans="1:11" ht="6.75" customHeight="1">
      <c r="A35" s="117"/>
      <c r="B35" s="160"/>
      <c r="C35" s="159"/>
      <c r="D35" s="159"/>
      <c r="E35" s="254"/>
      <c r="F35" s="254"/>
      <c r="G35" s="251"/>
      <c r="H35" s="250"/>
      <c r="I35" s="229"/>
      <c r="J35" s="213"/>
      <c r="K35" s="213"/>
    </row>
    <row r="36" spans="1:11" ht="26.25" customHeight="1">
      <c r="A36" s="253" t="s">
        <v>501</v>
      </c>
      <c r="B36" s="160">
        <v>110</v>
      </c>
      <c r="C36" s="159"/>
      <c r="D36" s="159" t="s">
        <v>1314</v>
      </c>
      <c r="E36" s="104">
        <v>3143694.3</v>
      </c>
      <c r="F36" s="104">
        <v>2963278.8</v>
      </c>
      <c r="G36" s="251">
        <v>-180415.5</v>
      </c>
      <c r="H36" s="250">
        <f>(F36/E36-1)*100</f>
        <v>-5.738964504277655</v>
      </c>
      <c r="I36" s="229">
        <f>(((F36/(E36/$E$60))-1)*100)</f>
        <v>-9.102165199090761</v>
      </c>
      <c r="J36" s="213"/>
      <c r="K36" s="213"/>
    </row>
    <row r="37" spans="1:11" ht="7.5" customHeight="1">
      <c r="A37" s="253"/>
      <c r="B37" s="160"/>
      <c r="C37" s="159"/>
      <c r="D37" s="159"/>
      <c r="E37" s="104"/>
      <c r="F37" s="104"/>
      <c r="G37" s="251"/>
      <c r="H37" s="250"/>
      <c r="I37" s="229"/>
      <c r="J37" s="213"/>
      <c r="K37" s="213"/>
    </row>
    <row r="38" spans="1:11" ht="28.5" customHeight="1">
      <c r="A38" s="117" t="s">
        <v>629</v>
      </c>
      <c r="B38" s="160">
        <v>400</v>
      </c>
      <c r="C38" s="159"/>
      <c r="D38" s="159" t="s">
        <v>1400</v>
      </c>
      <c r="E38" s="254">
        <v>47744.8</v>
      </c>
      <c r="F38" s="254">
        <v>38448.2</v>
      </c>
      <c r="G38" s="251">
        <v>-9296.6</v>
      </c>
      <c r="H38" s="250">
        <f>(F38/E38-1)*100</f>
        <v>-19.471439821718818</v>
      </c>
      <c r="I38" s="229">
        <f>(((F38/(E38/$E$60))-1)*100)</f>
        <v>-22.34467061235853</v>
      </c>
      <c r="J38" s="213"/>
      <c r="K38" s="213"/>
    </row>
    <row r="39" spans="1:11" ht="20.25" customHeight="1">
      <c r="A39" s="117" t="s">
        <v>506</v>
      </c>
      <c r="B39" s="160">
        <v>700</v>
      </c>
      <c r="C39" s="159"/>
      <c r="D39" s="159" t="s">
        <v>1400</v>
      </c>
      <c r="E39" s="104">
        <v>3850020</v>
      </c>
      <c r="F39" s="252">
        <v>2893171.8</v>
      </c>
      <c r="G39" s="251">
        <v>-956848.3</v>
      </c>
      <c r="H39" s="250">
        <f>(F39/E39-1)*100</f>
        <v>-24.853070893138216</v>
      </c>
      <c r="I39" s="229">
        <f>(((F39/(E39/$E$60))-1)*100)</f>
        <v>-27.534286974163948</v>
      </c>
      <c r="J39" s="213"/>
      <c r="K39" s="213"/>
    </row>
    <row r="40" spans="1:11" ht="25.5">
      <c r="A40" s="117" t="s">
        <v>637</v>
      </c>
      <c r="B40" s="160">
        <v>510</v>
      </c>
      <c r="C40" s="159"/>
      <c r="D40" s="159" t="s">
        <v>1314</v>
      </c>
      <c r="E40" s="104">
        <v>125912.4</v>
      </c>
      <c r="F40" s="104">
        <v>87838.3</v>
      </c>
      <c r="G40" s="251">
        <v>-38074.1</v>
      </c>
      <c r="H40" s="250">
        <f>(F40/E40-1)*100</f>
        <v>-30.238562683262327</v>
      </c>
      <c r="I40" s="229">
        <f>(((F40/(E40/$E$60))-1)*100)</f>
        <v>-32.7276263055844</v>
      </c>
      <c r="J40" s="213"/>
      <c r="K40" s="213"/>
    </row>
    <row r="41" spans="1:11" ht="12.75">
      <c r="A41" s="117"/>
      <c r="B41" s="160"/>
      <c r="C41" s="159"/>
      <c r="D41" s="159"/>
      <c r="E41" s="104"/>
      <c r="F41" s="104"/>
      <c r="G41" s="251"/>
      <c r="H41" s="250"/>
      <c r="I41" s="229"/>
      <c r="J41" s="213"/>
      <c r="K41" s="213"/>
    </row>
    <row r="42" spans="1:11" ht="12.75">
      <c r="A42" s="117" t="s">
        <v>657</v>
      </c>
      <c r="B42" s="160">
        <v>300</v>
      </c>
      <c r="C42" s="159"/>
      <c r="D42" s="159" t="s">
        <v>1400</v>
      </c>
      <c r="E42" s="254">
        <v>90995.2</v>
      </c>
      <c r="F42" s="254">
        <v>62636.7</v>
      </c>
      <c r="G42" s="251">
        <v>-28358.5</v>
      </c>
      <c r="H42" s="250">
        <f>(F42/E42-1)*100</f>
        <v>-31.16483067238711</v>
      </c>
      <c r="I42" s="229">
        <f>(((F42/(E42/$E$60))-1)*100)</f>
        <v>-33.62084537764367</v>
      </c>
      <c r="J42" s="213"/>
      <c r="K42" s="213"/>
    </row>
    <row r="43" spans="1:11" ht="12.75">
      <c r="A43" s="117"/>
      <c r="B43" s="160"/>
      <c r="C43" s="159"/>
      <c r="D43" s="159"/>
      <c r="E43" s="254"/>
      <c r="F43" s="254"/>
      <c r="G43" s="251"/>
      <c r="H43" s="250"/>
      <c r="I43" s="229"/>
      <c r="J43" s="213"/>
      <c r="K43" s="213"/>
    </row>
    <row r="44" spans="1:11" ht="25.5">
      <c r="A44" s="253" t="s">
        <v>500</v>
      </c>
      <c r="B44" s="160">
        <v>700</v>
      </c>
      <c r="C44" s="159"/>
      <c r="D44" s="159" t="s">
        <v>1400</v>
      </c>
      <c r="E44" s="104">
        <v>152394.4</v>
      </c>
      <c r="F44" s="252">
        <v>83949.4</v>
      </c>
      <c r="G44" s="251">
        <v>-68445</v>
      </c>
      <c r="H44" s="250">
        <f>(F44/E44-1)*100</f>
        <v>-44.91306767177796</v>
      </c>
      <c r="I44" s="229">
        <f>(((F44/(E44/$E$60))-1)*100)</f>
        <v>-46.87855010157587</v>
      </c>
      <c r="J44" s="213"/>
      <c r="K44" s="213"/>
    </row>
    <row r="45" spans="1:11" ht="12.75">
      <c r="A45" s="253"/>
      <c r="B45" s="160"/>
      <c r="C45" s="159"/>
      <c r="D45" s="159"/>
      <c r="E45" s="104"/>
      <c r="F45" s="252"/>
      <c r="G45" s="251"/>
      <c r="H45" s="250"/>
      <c r="I45" s="229"/>
      <c r="J45" s="213"/>
      <c r="K45" s="213"/>
    </row>
    <row r="46" spans="1:11" ht="25.5">
      <c r="A46" s="117" t="s">
        <v>631</v>
      </c>
      <c r="B46" s="160">
        <v>900</v>
      </c>
      <c r="C46" s="159"/>
      <c r="D46" s="159" t="s">
        <v>1400</v>
      </c>
      <c r="E46" s="254">
        <v>168408.3</v>
      </c>
      <c r="F46" s="254">
        <v>87558.9</v>
      </c>
      <c r="G46" s="251">
        <v>-80849.3</v>
      </c>
      <c r="H46" s="250">
        <f>(F46/E46-1)*100</f>
        <v>-48.007966353202306</v>
      </c>
      <c r="I46" s="229">
        <f>(((F46/(E46/$E$60))-1)*100)</f>
        <v>-49.86302388324175</v>
      </c>
      <c r="J46" s="213"/>
      <c r="K46" s="213"/>
    </row>
    <row r="47" spans="1:11" ht="12.75">
      <c r="A47" s="117"/>
      <c r="B47" s="160"/>
      <c r="C47" s="159"/>
      <c r="D47" s="159"/>
      <c r="E47" s="254"/>
      <c r="F47" s="254"/>
      <c r="G47" s="251"/>
      <c r="H47" s="250"/>
      <c r="I47" s="229"/>
      <c r="J47" s="213"/>
      <c r="K47" s="213"/>
    </row>
    <row r="48" spans="1:11" ht="22.5" customHeight="1">
      <c r="A48" s="117" t="s">
        <v>630</v>
      </c>
      <c r="B48" s="160">
        <v>500</v>
      </c>
      <c r="C48" s="159"/>
      <c r="D48" s="159" t="s">
        <v>1400</v>
      </c>
      <c r="E48" s="104">
        <v>59842.1</v>
      </c>
      <c r="F48" s="104">
        <v>20374.9</v>
      </c>
      <c r="G48" s="251">
        <v>-39467.2</v>
      </c>
      <c r="H48" s="250">
        <f>(F48/E48-1)*100</f>
        <v>-65.95223095446183</v>
      </c>
      <c r="I48" s="229">
        <f>(((F48/(E48/$E$60))-1)*100)</f>
        <v>-67.16704341550238</v>
      </c>
      <c r="J48" s="213"/>
      <c r="K48" s="213"/>
    </row>
    <row r="49" spans="1:11" ht="12.75" customHeight="1">
      <c r="A49" s="117"/>
      <c r="B49" s="160"/>
      <c r="C49" s="159"/>
      <c r="D49" s="159"/>
      <c r="E49" s="104"/>
      <c r="F49" s="104"/>
      <c r="G49" s="251"/>
      <c r="H49" s="250"/>
      <c r="I49" s="229"/>
      <c r="J49" s="213"/>
      <c r="K49" s="213"/>
    </row>
    <row r="50" spans="1:11" ht="25.5">
      <c r="A50" s="117" t="s">
        <v>625</v>
      </c>
      <c r="B50" s="160">
        <v>500</v>
      </c>
      <c r="C50" s="159"/>
      <c r="D50" s="159" t="s">
        <v>686</v>
      </c>
      <c r="E50" s="104">
        <v>328077.1</v>
      </c>
      <c r="F50" s="104">
        <v>60182.6</v>
      </c>
      <c r="G50" s="251">
        <v>-267894.5</v>
      </c>
      <c r="H50" s="250">
        <f>(F50/E50-1)*100</f>
        <v>-81.65595830979974</v>
      </c>
      <c r="I50" s="229">
        <f>(((F50/(E50/$E$60))-1)*100)</f>
        <v>-82.31046728515426</v>
      </c>
      <c r="J50" s="213"/>
      <c r="K50" s="213"/>
    </row>
    <row r="51" spans="1:11" ht="12.75">
      <c r="A51" s="117"/>
      <c r="B51" s="160"/>
      <c r="C51" s="159"/>
      <c r="D51" s="159"/>
      <c r="E51" s="104"/>
      <c r="F51" s="104"/>
      <c r="G51" s="251"/>
      <c r="H51" s="250"/>
      <c r="I51" s="229"/>
      <c r="J51" s="213"/>
      <c r="K51" s="213"/>
    </row>
    <row r="52" spans="1:11" ht="12.75">
      <c r="A52" s="117" t="s">
        <v>494</v>
      </c>
      <c r="B52" s="160">
        <v>800</v>
      </c>
      <c r="C52" s="159"/>
      <c r="D52" s="159" t="s">
        <v>1400</v>
      </c>
      <c r="E52" s="104">
        <v>128180.4</v>
      </c>
      <c r="F52" s="104">
        <v>23132.4</v>
      </c>
      <c r="G52" s="251">
        <v>-105048</v>
      </c>
      <c r="H52" s="250">
        <f>(F52/E52-1)*100</f>
        <v>-81.95324714230881</v>
      </c>
      <c r="I52" s="229">
        <f>(((F52/(E52/$E$60))-1)*100)</f>
        <v>-82.59714895636073</v>
      </c>
      <c r="J52" s="213"/>
      <c r="K52" s="213"/>
    </row>
    <row r="53" spans="1:11" ht="12.75">
      <c r="A53" s="248"/>
      <c r="B53" s="117"/>
      <c r="C53" s="117"/>
      <c r="D53" s="117"/>
      <c r="E53" s="104"/>
      <c r="F53" s="104"/>
      <c r="G53" s="251"/>
      <c r="H53" s="250"/>
      <c r="I53" s="234"/>
      <c r="J53" s="213"/>
      <c r="K53" s="213"/>
    </row>
    <row r="54" spans="1:11" ht="12.75">
      <c r="A54" s="159"/>
      <c r="B54" s="160"/>
      <c r="C54" s="159"/>
      <c r="D54" s="159"/>
      <c r="E54" s="104"/>
      <c r="F54" s="104"/>
      <c r="G54" s="251"/>
      <c r="H54" s="254"/>
      <c r="I54" s="229"/>
      <c r="J54" s="213"/>
      <c r="K54" s="213"/>
    </row>
    <row r="55" spans="1:11" ht="13.5" thickBot="1">
      <c r="A55" s="421" t="s">
        <v>1269</v>
      </c>
      <c r="B55" s="421"/>
      <c r="C55" s="421"/>
      <c r="D55" s="421"/>
      <c r="E55" s="334">
        <f>SUM(E9:E53)</f>
        <v>8918930.9</v>
      </c>
      <c r="F55" s="334">
        <f>SUM(F9:F53)</f>
        <v>7559278.900000001</v>
      </c>
      <c r="G55" s="334">
        <f>F55-E55</f>
        <v>-1359651.999999999</v>
      </c>
      <c r="H55" s="334">
        <f>(F55/E55-1)*100</f>
        <v>-15.244562551773988</v>
      </c>
      <c r="I55" s="335">
        <f>(((F55/(E55/$E$60))-1)*100)</f>
        <v>-18.268606841293778</v>
      </c>
      <c r="J55" s="213"/>
      <c r="K55" s="213"/>
    </row>
    <row r="56" spans="1:9" ht="25.5" customHeight="1">
      <c r="A56" s="416" t="s">
        <v>462</v>
      </c>
      <c r="B56" s="416"/>
      <c r="C56" s="416"/>
      <c r="D56" s="416"/>
      <c r="E56" s="416"/>
      <c r="F56" s="416"/>
      <c r="G56" s="416"/>
      <c r="H56" s="416"/>
      <c r="I56" s="416"/>
    </row>
    <row r="57" spans="1:9" ht="12.75">
      <c r="A57" s="410"/>
      <c r="B57" s="410"/>
      <c r="C57" s="410"/>
      <c r="D57" s="410"/>
      <c r="E57" s="410"/>
      <c r="F57" s="410"/>
      <c r="G57" s="410"/>
      <c r="H57" s="410"/>
      <c r="I57" s="410"/>
    </row>
    <row r="58" spans="1:9" ht="12.75">
      <c r="A58" s="411"/>
      <c r="B58" s="411"/>
      <c r="C58" s="411"/>
      <c r="D58" s="411"/>
      <c r="E58" s="411"/>
      <c r="F58" s="411"/>
      <c r="G58" s="411"/>
      <c r="H58" s="411"/>
      <c r="I58" s="411"/>
    </row>
    <row r="59" spans="1:9" ht="12.75">
      <c r="A59" s="410"/>
      <c r="B59" s="410"/>
      <c r="C59" s="410"/>
      <c r="D59" s="410"/>
      <c r="E59" s="410"/>
      <c r="F59" s="410"/>
      <c r="G59" s="410"/>
      <c r="H59" s="410"/>
      <c r="I59" s="410"/>
    </row>
    <row r="60" spans="1:9" ht="14.25" hidden="1">
      <c r="A60" s="206"/>
      <c r="B60" s="207"/>
      <c r="C60" s="166"/>
      <c r="D60" s="166"/>
      <c r="E60" s="166">
        <v>0.9643203506398387</v>
      </c>
      <c r="F60" s="166"/>
      <c r="G60" s="166"/>
      <c r="H60" s="166"/>
      <c r="I60" s="1"/>
    </row>
    <row r="61" spans="1:9" ht="12.75">
      <c r="A61" s="410"/>
      <c r="B61" s="410"/>
      <c r="C61" s="410"/>
      <c r="D61" s="410"/>
      <c r="E61" s="410"/>
      <c r="F61" s="410"/>
      <c r="G61" s="410"/>
      <c r="H61" s="410"/>
      <c r="I61" s="410"/>
    </row>
    <row r="62" spans="1:9" ht="12.75">
      <c r="A62" s="411"/>
      <c r="B62" s="411"/>
      <c r="C62" s="411"/>
      <c r="D62" s="411"/>
      <c r="E62" s="411"/>
      <c r="F62" s="411"/>
      <c r="G62" s="411"/>
      <c r="H62" s="411"/>
      <c r="I62" s="411"/>
    </row>
    <row r="63" spans="1:9" ht="12.75">
      <c r="A63" s="398"/>
      <c r="B63" s="398"/>
      <c r="C63" s="398"/>
      <c r="D63" s="398"/>
      <c r="E63" s="398"/>
      <c r="F63" s="398"/>
      <c r="G63" s="398"/>
      <c r="H63" s="398"/>
      <c r="I63" s="398"/>
    </row>
  </sheetData>
  <mergeCells count="13">
    <mergeCell ref="A61:I61"/>
    <mergeCell ref="A62:I62"/>
    <mergeCell ref="A63:I63"/>
    <mergeCell ref="A55:D55"/>
    <mergeCell ref="A56:I56"/>
    <mergeCell ref="A58:I58"/>
    <mergeCell ref="A59:I59"/>
    <mergeCell ref="A5:H5"/>
    <mergeCell ref="A57:I57"/>
    <mergeCell ref="A1:H1"/>
    <mergeCell ref="A2:H2"/>
    <mergeCell ref="A3:H3"/>
    <mergeCell ref="A4:H4"/>
  </mergeCells>
  <printOptions horizontalCentered="1" verticalCentered="1"/>
  <pageMargins left="0.75" right="0.75" top="1" bottom="1" header="0" footer="0"/>
  <pageSetup horizontalDpi="600" verticalDpi="600" orientation="landscape" scale="50" r:id="rId1"/>
  <headerFooter alignWithMargins="0">
    <oddFooter>&amp;C51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94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1" width="43.7109375" style="0" customWidth="1"/>
    <col min="2" max="2" width="6.57421875" style="0" customWidth="1"/>
    <col min="3" max="3" width="3.28125" style="0" customWidth="1"/>
    <col min="4" max="4" width="31.57421875" style="0" customWidth="1"/>
    <col min="5" max="5" width="12.8515625" style="0" customWidth="1"/>
    <col min="6" max="6" width="14.421875" style="0" customWidth="1"/>
    <col min="7" max="7" width="14.28125" style="0" customWidth="1"/>
    <col min="8" max="8" width="15.421875" style="0" customWidth="1"/>
    <col min="9" max="9" width="14.28125" style="0" customWidth="1"/>
  </cols>
  <sheetData>
    <row r="1" spans="1:9" ht="15.75">
      <c r="A1" s="366" t="s">
        <v>617</v>
      </c>
      <c r="B1" s="366"/>
      <c r="C1" s="366"/>
      <c r="D1" s="366"/>
      <c r="E1" s="366"/>
      <c r="F1" s="366"/>
      <c r="G1" s="366"/>
      <c r="H1" s="366"/>
      <c r="I1" s="1"/>
    </row>
    <row r="2" spans="1:9" ht="12.75">
      <c r="A2" s="379" t="s">
        <v>1295</v>
      </c>
      <c r="B2" s="379"/>
      <c r="C2" s="379"/>
      <c r="D2" s="379"/>
      <c r="E2" s="379"/>
      <c r="F2" s="379"/>
      <c r="G2" s="379"/>
      <c r="H2" s="379"/>
      <c r="I2" s="1"/>
    </row>
    <row r="3" spans="1:9" ht="12.75">
      <c r="A3" s="379" t="s">
        <v>492</v>
      </c>
      <c r="B3" s="379"/>
      <c r="C3" s="379"/>
      <c r="D3" s="379"/>
      <c r="E3" s="379"/>
      <c r="F3" s="379"/>
      <c r="G3" s="379"/>
      <c r="H3" s="379"/>
      <c r="I3" s="1"/>
    </row>
    <row r="4" spans="1:9" ht="12.75">
      <c r="A4" s="379" t="s">
        <v>659</v>
      </c>
      <c r="B4" s="379"/>
      <c r="C4" s="379"/>
      <c r="D4" s="379"/>
      <c r="E4" s="379"/>
      <c r="F4" s="379"/>
      <c r="G4" s="379"/>
      <c r="H4" s="379"/>
      <c r="I4" s="1"/>
    </row>
    <row r="5" spans="1:9" ht="13.5" thickBot="1">
      <c r="A5" s="370" t="s">
        <v>1296</v>
      </c>
      <c r="B5" s="370"/>
      <c r="C5" s="370"/>
      <c r="D5" s="370"/>
      <c r="E5" s="370"/>
      <c r="F5" s="370"/>
      <c r="G5" s="370"/>
      <c r="H5" s="370"/>
      <c r="I5" s="1" t="s">
        <v>1274</v>
      </c>
    </row>
    <row r="6" spans="1:9" s="261" customFormat="1" ht="24">
      <c r="A6" s="257" t="s">
        <v>483</v>
      </c>
      <c r="B6" s="257" t="s">
        <v>484</v>
      </c>
      <c r="C6" s="257"/>
      <c r="D6" s="258" t="s">
        <v>485</v>
      </c>
      <c r="E6" s="259" t="s">
        <v>486</v>
      </c>
      <c r="F6" s="259" t="s">
        <v>487</v>
      </c>
      <c r="G6" s="260" t="s">
        <v>1297</v>
      </c>
      <c r="H6" s="260" t="s">
        <v>1298</v>
      </c>
      <c r="I6" s="260" t="s">
        <v>1299</v>
      </c>
    </row>
    <row r="7" spans="1:9" s="261" customFormat="1" ht="13.5" thickBot="1">
      <c r="A7" s="266"/>
      <c r="B7" s="263"/>
      <c r="C7" s="263"/>
      <c r="D7" s="263"/>
      <c r="E7" s="264">
        <v>2002</v>
      </c>
      <c r="F7" s="264">
        <v>2003</v>
      </c>
      <c r="G7" s="265" t="s">
        <v>1300</v>
      </c>
      <c r="H7" s="265" t="s">
        <v>1301</v>
      </c>
      <c r="I7" s="265" t="s">
        <v>1301</v>
      </c>
    </row>
    <row r="8" spans="1:10" s="261" customFormat="1" ht="12.75">
      <c r="A8" s="303"/>
      <c r="B8" s="303"/>
      <c r="C8" s="303"/>
      <c r="D8" s="303"/>
      <c r="E8" s="267"/>
      <c r="F8" s="267"/>
      <c r="G8" s="268"/>
      <c r="H8" s="269"/>
      <c r="I8" s="270"/>
      <c r="J8" s="271"/>
    </row>
    <row r="9" spans="1:10" ht="24">
      <c r="A9" s="26" t="s">
        <v>639</v>
      </c>
      <c r="B9" s="21">
        <v>512</v>
      </c>
      <c r="C9" s="21"/>
      <c r="D9" s="21" t="s">
        <v>1403</v>
      </c>
      <c r="E9" s="208">
        <v>0</v>
      </c>
      <c r="F9" s="208">
        <v>18355.7</v>
      </c>
      <c r="G9" s="35">
        <v>18355.7</v>
      </c>
      <c r="H9" s="31">
        <v>100</v>
      </c>
      <c r="I9" s="31">
        <v>100</v>
      </c>
      <c r="J9" s="213"/>
    </row>
    <row r="10" spans="1:10" ht="9.75" customHeight="1">
      <c r="A10" s="26"/>
      <c r="B10" s="21"/>
      <c r="C10" s="21"/>
      <c r="D10" s="21"/>
      <c r="E10" s="208"/>
      <c r="F10" s="208"/>
      <c r="G10" s="35"/>
      <c r="H10" s="31"/>
      <c r="I10" s="31"/>
      <c r="J10" s="213"/>
    </row>
    <row r="11" spans="1:10" ht="36">
      <c r="A11" s="26" t="s">
        <v>506</v>
      </c>
      <c r="B11" s="21">
        <v>210</v>
      </c>
      <c r="C11" s="21"/>
      <c r="D11" s="21" t="s">
        <v>312</v>
      </c>
      <c r="E11" s="25">
        <v>70444</v>
      </c>
      <c r="F11" s="42">
        <v>91630</v>
      </c>
      <c r="G11" s="35">
        <v>21186</v>
      </c>
      <c r="H11" s="31">
        <v>30.1</v>
      </c>
      <c r="I11" s="31">
        <f>(((F11/(E11/$E$41))-1)*100)</f>
        <v>25.4339244351945</v>
      </c>
      <c r="J11" s="213"/>
    </row>
    <row r="12" spans="1:10" ht="12.75">
      <c r="A12" s="26"/>
      <c r="B12" s="21"/>
      <c r="C12" s="21"/>
      <c r="D12" s="21"/>
      <c r="E12" s="25"/>
      <c r="F12" s="42"/>
      <c r="G12" s="35"/>
      <c r="H12" s="31"/>
      <c r="I12" s="31"/>
      <c r="J12" s="213"/>
    </row>
    <row r="13" spans="1:10" ht="21.75" customHeight="1">
      <c r="A13" s="26" t="s">
        <v>498</v>
      </c>
      <c r="B13" s="21">
        <v>613</v>
      </c>
      <c r="C13" s="21"/>
      <c r="D13" s="21" t="s">
        <v>1481</v>
      </c>
      <c r="E13" s="25">
        <v>19526</v>
      </c>
      <c r="F13" s="42">
        <v>22267.7</v>
      </c>
      <c r="G13" s="35">
        <v>2741.6</v>
      </c>
      <c r="H13" s="31">
        <v>14</v>
      </c>
      <c r="I13" s="31">
        <f>(((F13/(E13/$E$41))-1)*100)</f>
        <v>9.972325473434074</v>
      </c>
      <c r="J13" s="213"/>
    </row>
    <row r="14" spans="1:10" ht="9.75" customHeight="1">
      <c r="A14" s="26"/>
      <c r="B14" s="21"/>
      <c r="C14" s="21"/>
      <c r="D14" s="21"/>
      <c r="E14" s="25"/>
      <c r="F14" s="42"/>
      <c r="G14" s="35"/>
      <c r="H14" s="31"/>
      <c r="I14" s="31"/>
      <c r="J14" s="213"/>
    </row>
    <row r="15" spans="1:10" ht="36">
      <c r="A15" s="26" t="s">
        <v>641</v>
      </c>
      <c r="B15" s="21">
        <v>410</v>
      </c>
      <c r="C15" s="21"/>
      <c r="D15" s="21" t="s">
        <v>1481</v>
      </c>
      <c r="E15" s="25">
        <v>35294.9</v>
      </c>
      <c r="F15" s="25">
        <v>39468.2</v>
      </c>
      <c r="G15" s="35">
        <v>4173.3</v>
      </c>
      <c r="H15" s="31">
        <v>11.8</v>
      </c>
      <c r="I15" s="31">
        <f>(((F15/(E15/$E$41))-1)*100)</f>
        <v>7.834243653114981</v>
      </c>
      <c r="J15" s="213"/>
    </row>
    <row r="16" spans="1:10" ht="12.75">
      <c r="A16" s="26"/>
      <c r="B16" s="21"/>
      <c r="C16" s="21"/>
      <c r="D16" s="21"/>
      <c r="E16" s="25"/>
      <c r="F16" s="25"/>
      <c r="G16" s="35"/>
      <c r="H16" s="31"/>
      <c r="I16" s="31"/>
      <c r="J16" s="213"/>
    </row>
    <row r="17" spans="1:10" ht="21.75" customHeight="1">
      <c r="A17" s="26" t="s">
        <v>634</v>
      </c>
      <c r="B17" s="21">
        <v>410</v>
      </c>
      <c r="C17" s="21"/>
      <c r="D17" s="21" t="s">
        <v>1403</v>
      </c>
      <c r="E17" s="25">
        <v>26970.7</v>
      </c>
      <c r="F17" s="25">
        <v>29997.1</v>
      </c>
      <c r="G17" s="35">
        <v>3026.4</v>
      </c>
      <c r="H17" s="31">
        <v>11.2</v>
      </c>
      <c r="I17" s="31">
        <f>(((F17/(E17/$E$41))-1)*100)</f>
        <v>7.252737193244174</v>
      </c>
      <c r="J17" s="213"/>
    </row>
    <row r="18" spans="1:10" ht="7.5" customHeight="1">
      <c r="A18" s="26"/>
      <c r="B18" s="21"/>
      <c r="C18" s="21"/>
      <c r="D18" s="21"/>
      <c r="E18" s="25"/>
      <c r="F18" s="25"/>
      <c r="G18" s="35"/>
      <c r="H18" s="31"/>
      <c r="I18" s="31"/>
      <c r="J18" s="213"/>
    </row>
    <row r="19" spans="1:10" ht="36">
      <c r="A19" s="26" t="s">
        <v>504</v>
      </c>
      <c r="B19" s="21">
        <v>712</v>
      </c>
      <c r="C19" s="21"/>
      <c r="D19" s="21" t="s">
        <v>1481</v>
      </c>
      <c r="E19" s="25">
        <v>48264.3</v>
      </c>
      <c r="F19" s="42">
        <v>52381.8</v>
      </c>
      <c r="G19" s="35">
        <v>4117.5</v>
      </c>
      <c r="H19" s="31">
        <v>8.5</v>
      </c>
      <c r="I19" s="31">
        <f>(((F19/(E19/$E$41))-1)*100)</f>
        <v>4.658796964103695</v>
      </c>
      <c r="J19" s="213"/>
    </row>
    <row r="20" spans="1:10" ht="12.75">
      <c r="A20" s="26"/>
      <c r="B20" s="21"/>
      <c r="C20" s="21"/>
      <c r="D20" s="21"/>
      <c r="E20" s="25"/>
      <c r="F20" s="42"/>
      <c r="G20" s="35"/>
      <c r="H20" s="31"/>
      <c r="I20" s="31"/>
      <c r="J20" s="213"/>
    </row>
    <row r="21" spans="1:10" ht="24" customHeight="1">
      <c r="A21" s="26" t="s">
        <v>630</v>
      </c>
      <c r="B21" s="21">
        <v>511</v>
      </c>
      <c r="C21" s="21"/>
      <c r="D21" s="21" t="s">
        <v>1481</v>
      </c>
      <c r="E21" s="25">
        <v>45739.4</v>
      </c>
      <c r="F21" s="25">
        <v>48013.1</v>
      </c>
      <c r="G21" s="35">
        <v>2273.7</v>
      </c>
      <c r="H21" s="31">
        <v>5</v>
      </c>
      <c r="I21" s="31">
        <f>(((F21/(E21/$E$41))-1)*100)</f>
        <v>1.225659775391974</v>
      </c>
      <c r="J21" s="213"/>
    </row>
    <row r="22" spans="1:10" ht="12" customHeight="1">
      <c r="A22" s="26"/>
      <c r="B22" s="21"/>
      <c r="C22" s="21"/>
      <c r="D22" s="21"/>
      <c r="E22" s="25"/>
      <c r="F22" s="25"/>
      <c r="G22" s="35"/>
      <c r="H22" s="31"/>
      <c r="I22" s="31"/>
      <c r="J22" s="213"/>
    </row>
    <row r="23" spans="1:10" ht="24">
      <c r="A23" s="26" t="s">
        <v>633</v>
      </c>
      <c r="B23" s="21">
        <v>411</v>
      </c>
      <c r="C23" s="21"/>
      <c r="D23" s="21" t="s">
        <v>1403</v>
      </c>
      <c r="E23" s="25">
        <v>18828.4</v>
      </c>
      <c r="F23" s="25">
        <v>19314.5</v>
      </c>
      <c r="G23" s="35">
        <v>486.1</v>
      </c>
      <c r="H23" s="31">
        <v>2.6</v>
      </c>
      <c r="I23" s="31">
        <f>(((F23/(E23/$E$41))-1)*100)</f>
        <v>-1.078342225397999</v>
      </c>
      <c r="J23" s="213"/>
    </row>
    <row r="24" spans="1:10" ht="12.75">
      <c r="A24" s="26"/>
      <c r="B24" s="21"/>
      <c r="C24" s="21"/>
      <c r="D24" s="21"/>
      <c r="E24" s="25"/>
      <c r="F24" s="25"/>
      <c r="G24" s="35"/>
      <c r="H24" s="31"/>
      <c r="I24" s="31"/>
      <c r="J24" s="213"/>
    </row>
    <row r="25" spans="1:10" ht="36">
      <c r="A25" s="26" t="s">
        <v>625</v>
      </c>
      <c r="B25" s="21">
        <v>510</v>
      </c>
      <c r="C25" s="21"/>
      <c r="D25" s="21" t="s">
        <v>1481</v>
      </c>
      <c r="E25" s="25">
        <v>59451.1</v>
      </c>
      <c r="F25" s="25">
        <v>60961.6</v>
      </c>
      <c r="G25" s="35">
        <v>1510.6</v>
      </c>
      <c r="H25" s="31">
        <v>2.5</v>
      </c>
      <c r="I25" s="31">
        <f>(((F25/(E25/$E$41))-1)*100)</f>
        <v>-1.1178742065906522</v>
      </c>
      <c r="J25" s="213"/>
    </row>
    <row r="26" spans="1:10" ht="34.5" customHeight="1">
      <c r="A26" s="26" t="s">
        <v>627</v>
      </c>
      <c r="B26" s="21">
        <v>511</v>
      </c>
      <c r="C26" s="21"/>
      <c r="D26" s="21" t="s">
        <v>1403</v>
      </c>
      <c r="E26" s="25">
        <v>23083.3</v>
      </c>
      <c r="F26" s="208">
        <v>22820.2</v>
      </c>
      <c r="G26" s="35">
        <v>-263.1</v>
      </c>
      <c r="H26" s="31">
        <v>-1.1</v>
      </c>
      <c r="I26" s="31">
        <f>(((F26/(E26/$E$41))-1)*100)</f>
        <v>-4.6670828448651225</v>
      </c>
      <c r="J26" s="213"/>
    </row>
    <row r="27" spans="1:10" ht="36">
      <c r="A27" s="26" t="s">
        <v>503</v>
      </c>
      <c r="B27" s="21">
        <v>710</v>
      </c>
      <c r="C27" s="21"/>
      <c r="D27" s="21" t="s">
        <v>1481</v>
      </c>
      <c r="E27" s="25">
        <v>69807.8</v>
      </c>
      <c r="F27" s="25">
        <v>68796.8</v>
      </c>
      <c r="G27" s="35">
        <v>-1011</v>
      </c>
      <c r="H27" s="31">
        <v>-1.4</v>
      </c>
      <c r="I27" s="31">
        <f>(((F27/(E27/$E$41))-1)*100)</f>
        <v>-4.964553676095152</v>
      </c>
      <c r="J27" s="213"/>
    </row>
    <row r="28" spans="1:10" ht="12.75">
      <c r="A28" s="26"/>
      <c r="B28" s="21"/>
      <c r="C28" s="21"/>
      <c r="D28" s="21"/>
      <c r="E28" s="25"/>
      <c r="F28" s="25"/>
      <c r="G28" s="35"/>
      <c r="H28" s="31"/>
      <c r="I28" s="31"/>
      <c r="J28" s="213"/>
    </row>
    <row r="29" spans="1:10" ht="36">
      <c r="A29" s="210" t="s">
        <v>500</v>
      </c>
      <c r="B29" s="21">
        <v>710</v>
      </c>
      <c r="C29" s="21"/>
      <c r="D29" s="21" t="s">
        <v>1481</v>
      </c>
      <c r="E29" s="25">
        <v>168373.8</v>
      </c>
      <c r="F29" s="42">
        <v>134104.3</v>
      </c>
      <c r="G29" s="35">
        <v>-34269.5</v>
      </c>
      <c r="H29" s="31">
        <v>-20.4</v>
      </c>
      <c r="I29" s="31">
        <f>(((F29/(E29/$E$41))-1)*100)</f>
        <v>-23.19499494677313</v>
      </c>
      <c r="J29" s="213"/>
    </row>
    <row r="30" spans="1:10" ht="12.75">
      <c r="A30" s="210"/>
      <c r="B30" s="21"/>
      <c r="C30" s="21"/>
      <c r="D30" s="21"/>
      <c r="E30" s="25"/>
      <c r="F30" s="42"/>
      <c r="G30" s="35"/>
      <c r="H30" s="31"/>
      <c r="I30" s="31"/>
      <c r="J30" s="213"/>
    </row>
    <row r="31" spans="1:10" ht="24">
      <c r="A31" s="303" t="s">
        <v>494</v>
      </c>
      <c r="B31" s="21">
        <v>811</v>
      </c>
      <c r="C31" s="21"/>
      <c r="D31" s="21" t="s">
        <v>1403</v>
      </c>
      <c r="E31" s="25">
        <v>78770.1</v>
      </c>
      <c r="F31" s="43">
        <v>44453.8</v>
      </c>
      <c r="G31" s="35">
        <v>-34316.4</v>
      </c>
      <c r="H31" s="31">
        <v>-43.6</v>
      </c>
      <c r="I31" s="31">
        <f>(((F31/(E31/$E$41))-1)*100)</f>
        <v>-45.578710699525246</v>
      </c>
      <c r="J31" s="213"/>
    </row>
    <row r="32" spans="1:10" ht="12.75">
      <c r="A32" s="303"/>
      <c r="B32" s="21"/>
      <c r="C32" s="21"/>
      <c r="D32" s="21"/>
      <c r="E32" s="25"/>
      <c r="F32" s="43"/>
      <c r="G32" s="35"/>
      <c r="H32" s="31"/>
      <c r="I32" s="31"/>
      <c r="J32" s="213"/>
    </row>
    <row r="33" spans="1:10" ht="36">
      <c r="A33" s="26" t="s">
        <v>631</v>
      </c>
      <c r="B33" s="21">
        <v>910</v>
      </c>
      <c r="C33" s="21"/>
      <c r="D33" s="21" t="s">
        <v>1481</v>
      </c>
      <c r="E33" s="25">
        <v>100659.6</v>
      </c>
      <c r="F33" s="25">
        <v>30884.2</v>
      </c>
      <c r="G33" s="35">
        <v>-69775.4</v>
      </c>
      <c r="H33" s="31">
        <v>-69.3</v>
      </c>
      <c r="I33" s="31">
        <f>(((F33/(E33/$E$41))-1)*100)</f>
        <v>-70.41289397808961</v>
      </c>
      <c r="J33" s="213"/>
    </row>
    <row r="34" spans="1:10" ht="22.5" customHeight="1">
      <c r="A34" s="21"/>
      <c r="B34" s="26"/>
      <c r="C34" s="26"/>
      <c r="D34" s="26"/>
      <c r="E34" s="27"/>
      <c r="F34" s="27"/>
      <c r="G34" s="34"/>
      <c r="H34" s="31"/>
      <c r="I34" s="33"/>
      <c r="J34" s="213"/>
    </row>
    <row r="35" spans="1:10" ht="12.75">
      <c r="A35" s="21"/>
      <c r="B35" s="21"/>
      <c r="C35" s="21"/>
      <c r="D35" s="21"/>
      <c r="E35" s="199"/>
      <c r="F35" s="199"/>
      <c r="G35" s="195"/>
      <c r="H35" s="219"/>
      <c r="I35" s="31"/>
      <c r="J35" s="213"/>
    </row>
    <row r="36" spans="1:10" ht="13.5" thickBot="1">
      <c r="A36" s="422" t="s">
        <v>1270</v>
      </c>
      <c r="B36" s="422"/>
      <c r="C36" s="422"/>
      <c r="D36" s="422"/>
      <c r="E36" s="336">
        <f>SUM(E9:E35)</f>
        <v>765213.3999999999</v>
      </c>
      <c r="F36" s="336">
        <f>SUM(F9:F35)</f>
        <v>683449</v>
      </c>
      <c r="G36" s="336">
        <f>SUM(G9:G35)</f>
        <v>-81764.5</v>
      </c>
      <c r="H36" s="336">
        <f>(F36/E36-1)*100</f>
        <v>-10.68517618745306</v>
      </c>
      <c r="I36" s="333">
        <f>(((F36/(E36/$E$41))-1)*100)</f>
        <v>-13.87189778374932</v>
      </c>
      <c r="J36" s="39"/>
    </row>
    <row r="37" spans="1:10" ht="28.5" customHeight="1">
      <c r="A37" s="416" t="s">
        <v>462</v>
      </c>
      <c r="B37" s="416"/>
      <c r="C37" s="416"/>
      <c r="D37" s="416"/>
      <c r="E37" s="416"/>
      <c r="F37" s="416"/>
      <c r="G37" s="416"/>
      <c r="H37" s="416"/>
      <c r="I37" s="416"/>
      <c r="J37" s="213"/>
    </row>
    <row r="38" spans="1:10" ht="12.75">
      <c r="A38" s="414"/>
      <c r="B38" s="414"/>
      <c r="C38" s="414"/>
      <c r="D38" s="414"/>
      <c r="E38" s="414"/>
      <c r="F38" s="414"/>
      <c r="G38" s="414"/>
      <c r="H38" s="414"/>
      <c r="I38" s="414"/>
      <c r="J38" s="213"/>
    </row>
    <row r="39" spans="1:10" ht="12.75">
      <c r="A39" s="417"/>
      <c r="B39" s="417"/>
      <c r="C39" s="417"/>
      <c r="D39" s="417"/>
      <c r="E39" s="417"/>
      <c r="F39" s="417"/>
      <c r="G39" s="417"/>
      <c r="H39" s="417"/>
      <c r="I39" s="417"/>
      <c r="J39" s="213"/>
    </row>
    <row r="40" spans="1:10" ht="12.75">
      <c r="A40" s="414"/>
      <c r="B40" s="414"/>
      <c r="C40" s="414"/>
      <c r="D40" s="414"/>
      <c r="E40" s="414"/>
      <c r="F40" s="414"/>
      <c r="G40" s="414"/>
      <c r="H40" s="414"/>
      <c r="I40" s="414"/>
      <c r="J40" s="213"/>
    </row>
    <row r="41" spans="1:10" ht="14.25" hidden="1">
      <c r="A41" s="215"/>
      <c r="B41" s="216"/>
      <c r="C41" s="217"/>
      <c r="D41" s="217"/>
      <c r="E41" s="217">
        <v>0.9643203506398387</v>
      </c>
      <c r="F41" s="217"/>
      <c r="G41" s="217"/>
      <c r="H41" s="217"/>
      <c r="I41" s="218"/>
      <c r="J41" s="213"/>
    </row>
    <row r="42" spans="1:10" ht="12.75">
      <c r="A42" s="414"/>
      <c r="B42" s="414"/>
      <c r="C42" s="414"/>
      <c r="D42" s="414"/>
      <c r="E42" s="414"/>
      <c r="F42" s="414"/>
      <c r="G42" s="414"/>
      <c r="H42" s="414"/>
      <c r="I42" s="414"/>
      <c r="J42" s="213"/>
    </row>
    <row r="43" spans="1:10" ht="12.75">
      <c r="A43" s="417"/>
      <c r="B43" s="417"/>
      <c r="C43" s="417"/>
      <c r="D43" s="417"/>
      <c r="E43" s="417"/>
      <c r="F43" s="417"/>
      <c r="G43" s="417"/>
      <c r="H43" s="417"/>
      <c r="I43" s="417"/>
      <c r="J43" s="213"/>
    </row>
    <row r="44" spans="1:10" ht="12.75">
      <c r="A44" s="415"/>
      <c r="B44" s="415"/>
      <c r="C44" s="415"/>
      <c r="D44" s="415"/>
      <c r="E44" s="415"/>
      <c r="F44" s="415"/>
      <c r="G44" s="415"/>
      <c r="H44" s="415"/>
      <c r="I44" s="415"/>
      <c r="J44" s="213"/>
    </row>
    <row r="45" spans="1:10" ht="12.75">
      <c r="A45" s="213"/>
      <c r="B45" s="213"/>
      <c r="C45" s="213"/>
      <c r="D45" s="213"/>
      <c r="E45" s="213"/>
      <c r="F45" s="213"/>
      <c r="G45" s="213"/>
      <c r="H45" s="213"/>
      <c r="I45" s="213"/>
      <c r="J45" s="213"/>
    </row>
    <row r="46" spans="1:10" ht="12.75">
      <c r="A46" s="213"/>
      <c r="B46" s="213"/>
      <c r="C46" s="213"/>
      <c r="D46" s="213"/>
      <c r="E46" s="213"/>
      <c r="F46" s="213"/>
      <c r="G46" s="213"/>
      <c r="H46" s="213"/>
      <c r="I46" s="213"/>
      <c r="J46" s="213"/>
    </row>
    <row r="47" spans="1:10" ht="12.75">
      <c r="A47" s="213"/>
      <c r="B47" s="213"/>
      <c r="C47" s="213"/>
      <c r="D47" s="213"/>
      <c r="E47" s="213"/>
      <c r="F47" s="213"/>
      <c r="G47" s="213"/>
      <c r="H47" s="213"/>
      <c r="I47" s="213"/>
      <c r="J47" s="213"/>
    </row>
    <row r="48" spans="1:10" ht="12.75">
      <c r="A48" s="213"/>
      <c r="B48" s="213"/>
      <c r="C48" s="213"/>
      <c r="D48" s="213"/>
      <c r="E48" s="213"/>
      <c r="F48" s="213"/>
      <c r="G48" s="213"/>
      <c r="H48" s="213"/>
      <c r="I48" s="213"/>
      <c r="J48" s="213"/>
    </row>
    <row r="49" spans="1:10" ht="12.75">
      <c r="A49" s="213"/>
      <c r="B49" s="213"/>
      <c r="C49" s="213"/>
      <c r="D49" s="213"/>
      <c r="E49" s="213"/>
      <c r="F49" s="213"/>
      <c r="G49" s="213"/>
      <c r="H49" s="213"/>
      <c r="I49" s="213"/>
      <c r="J49" s="213"/>
    </row>
    <row r="50" spans="1:10" ht="12.75">
      <c r="A50" s="213"/>
      <c r="B50" s="213"/>
      <c r="C50" s="213"/>
      <c r="D50" s="213"/>
      <c r="E50" s="213"/>
      <c r="F50" s="213"/>
      <c r="G50" s="213"/>
      <c r="H50" s="213"/>
      <c r="I50" s="213"/>
      <c r="J50" s="213"/>
    </row>
    <row r="51" spans="1:10" ht="12.75">
      <c r="A51" s="213"/>
      <c r="B51" s="213"/>
      <c r="C51" s="213"/>
      <c r="D51" s="213"/>
      <c r="E51" s="213"/>
      <c r="F51" s="213"/>
      <c r="G51" s="213"/>
      <c r="H51" s="213"/>
      <c r="I51" s="213"/>
      <c r="J51" s="213"/>
    </row>
    <row r="52" spans="1:10" ht="12.75">
      <c r="A52" s="213"/>
      <c r="B52" s="213"/>
      <c r="C52" s="213"/>
      <c r="D52" s="213"/>
      <c r="E52" s="213"/>
      <c r="F52" s="213"/>
      <c r="G52" s="213"/>
      <c r="H52" s="213"/>
      <c r="I52" s="213"/>
      <c r="J52" s="213"/>
    </row>
    <row r="53" spans="1:10" ht="12.75">
      <c r="A53" s="213"/>
      <c r="B53" s="213"/>
      <c r="C53" s="213"/>
      <c r="D53" s="213"/>
      <c r="E53" s="213"/>
      <c r="F53" s="213"/>
      <c r="G53" s="213"/>
      <c r="H53" s="213"/>
      <c r="I53" s="213"/>
      <c r="J53" s="213"/>
    </row>
    <row r="54" spans="1:10" ht="12.75">
      <c r="A54" s="213"/>
      <c r="B54" s="213"/>
      <c r="C54" s="213"/>
      <c r="D54" s="213"/>
      <c r="E54" s="213"/>
      <c r="F54" s="213"/>
      <c r="G54" s="213"/>
      <c r="H54" s="213"/>
      <c r="I54" s="213"/>
      <c r="J54" s="213"/>
    </row>
    <row r="55" spans="1:10" ht="12.75">
      <c r="A55" s="213"/>
      <c r="B55" s="213"/>
      <c r="C55" s="213"/>
      <c r="D55" s="213"/>
      <c r="E55" s="213"/>
      <c r="F55" s="213"/>
      <c r="G55" s="213"/>
      <c r="H55" s="213"/>
      <c r="I55" s="213"/>
      <c r="J55" s="213"/>
    </row>
    <row r="56" spans="1:10" ht="12.75">
      <c r="A56" s="213"/>
      <c r="B56" s="213"/>
      <c r="C56" s="213"/>
      <c r="D56" s="213"/>
      <c r="E56" s="213"/>
      <c r="F56" s="213"/>
      <c r="G56" s="213"/>
      <c r="H56" s="213"/>
      <c r="I56" s="213"/>
      <c r="J56" s="213"/>
    </row>
    <row r="57" spans="1:10" ht="12.75">
      <c r="A57" s="213"/>
      <c r="B57" s="213"/>
      <c r="C57" s="213"/>
      <c r="D57" s="213"/>
      <c r="E57" s="213"/>
      <c r="F57" s="213"/>
      <c r="G57" s="213"/>
      <c r="H57" s="213"/>
      <c r="I57" s="213"/>
      <c r="J57" s="213"/>
    </row>
    <row r="58" spans="1:10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</row>
    <row r="59" spans="1:10" ht="12.75">
      <c r="A59" s="213"/>
      <c r="B59" s="213"/>
      <c r="C59" s="213"/>
      <c r="D59" s="213"/>
      <c r="E59" s="213"/>
      <c r="F59" s="213"/>
      <c r="G59" s="213"/>
      <c r="H59" s="213"/>
      <c r="I59" s="213"/>
      <c r="J59" s="213"/>
    </row>
    <row r="60" spans="1:10" ht="12.75">
      <c r="A60" s="213"/>
      <c r="B60" s="213"/>
      <c r="C60" s="213"/>
      <c r="D60" s="213"/>
      <c r="E60" s="213"/>
      <c r="F60" s="213"/>
      <c r="G60" s="213"/>
      <c r="H60" s="213"/>
      <c r="I60" s="213"/>
      <c r="J60" s="213"/>
    </row>
    <row r="61" spans="1:10" ht="12.75">
      <c r="A61" s="213"/>
      <c r="B61" s="213"/>
      <c r="C61" s="213"/>
      <c r="D61" s="213"/>
      <c r="E61" s="213"/>
      <c r="F61" s="213"/>
      <c r="G61" s="213"/>
      <c r="H61" s="213"/>
      <c r="I61" s="213"/>
      <c r="J61" s="213"/>
    </row>
    <row r="62" spans="1:10" ht="12.75">
      <c r="A62" s="213"/>
      <c r="B62" s="213"/>
      <c r="C62" s="213"/>
      <c r="D62" s="213"/>
      <c r="E62" s="213"/>
      <c r="F62" s="213"/>
      <c r="G62" s="213"/>
      <c r="H62" s="213"/>
      <c r="I62" s="213"/>
      <c r="J62" s="213"/>
    </row>
    <row r="63" spans="1:10" ht="12.75">
      <c r="A63" s="213"/>
      <c r="B63" s="213"/>
      <c r="C63" s="213"/>
      <c r="D63" s="213"/>
      <c r="E63" s="213"/>
      <c r="F63" s="213"/>
      <c r="G63" s="213"/>
      <c r="H63" s="213"/>
      <c r="I63" s="213"/>
      <c r="J63" s="213"/>
    </row>
    <row r="64" spans="1:10" ht="12.75">
      <c r="A64" s="213"/>
      <c r="B64" s="213"/>
      <c r="C64" s="213"/>
      <c r="D64" s="213"/>
      <c r="E64" s="213"/>
      <c r="F64" s="213"/>
      <c r="G64" s="213"/>
      <c r="H64" s="213"/>
      <c r="I64" s="213"/>
      <c r="J64" s="213"/>
    </row>
    <row r="65" spans="1:10" ht="12.75">
      <c r="A65" s="213"/>
      <c r="B65" s="213"/>
      <c r="C65" s="213"/>
      <c r="D65" s="213"/>
      <c r="E65" s="213"/>
      <c r="F65" s="213"/>
      <c r="G65" s="213"/>
      <c r="H65" s="213"/>
      <c r="I65" s="213"/>
      <c r="J65" s="213"/>
    </row>
    <row r="66" spans="1:10" ht="12.75">
      <c r="A66" s="213"/>
      <c r="B66" s="213"/>
      <c r="C66" s="213"/>
      <c r="D66" s="213"/>
      <c r="E66" s="213"/>
      <c r="F66" s="213"/>
      <c r="G66" s="213"/>
      <c r="H66" s="213"/>
      <c r="I66" s="213"/>
      <c r="J66" s="213"/>
    </row>
    <row r="67" spans="1:10" ht="12.75">
      <c r="A67" s="213"/>
      <c r="B67" s="213"/>
      <c r="C67" s="213"/>
      <c r="D67" s="213"/>
      <c r="E67" s="213"/>
      <c r="F67" s="213"/>
      <c r="G67" s="213"/>
      <c r="H67" s="213"/>
      <c r="I67" s="213"/>
      <c r="J67" s="213"/>
    </row>
    <row r="68" spans="1:10" ht="12.75">
      <c r="A68" s="213"/>
      <c r="B68" s="213"/>
      <c r="C68" s="213"/>
      <c r="D68" s="213"/>
      <c r="E68" s="213"/>
      <c r="F68" s="213"/>
      <c r="G68" s="213"/>
      <c r="H68" s="213"/>
      <c r="I68" s="213"/>
      <c r="J68" s="213"/>
    </row>
    <row r="69" spans="1:10" ht="12.75">
      <c r="A69" s="213"/>
      <c r="B69" s="213"/>
      <c r="C69" s="213"/>
      <c r="D69" s="213"/>
      <c r="E69" s="213"/>
      <c r="F69" s="213"/>
      <c r="G69" s="213"/>
      <c r="H69" s="213"/>
      <c r="I69" s="213"/>
      <c r="J69" s="213"/>
    </row>
    <row r="70" spans="1:10" ht="12.75">
      <c r="A70" s="213"/>
      <c r="B70" s="213"/>
      <c r="C70" s="213"/>
      <c r="D70" s="213"/>
      <c r="E70" s="213"/>
      <c r="F70" s="213"/>
      <c r="G70" s="213"/>
      <c r="H70" s="213"/>
      <c r="I70" s="213"/>
      <c r="J70" s="213"/>
    </row>
    <row r="71" spans="1:10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</row>
    <row r="72" spans="1:10" ht="12.75">
      <c r="A72" s="213"/>
      <c r="B72" s="213"/>
      <c r="C72" s="213"/>
      <c r="D72" s="213"/>
      <c r="E72" s="213"/>
      <c r="F72" s="213"/>
      <c r="G72" s="213"/>
      <c r="H72" s="213"/>
      <c r="I72" s="213"/>
      <c r="J72" s="213"/>
    </row>
    <row r="73" spans="1:10" ht="12.75">
      <c r="A73" s="213"/>
      <c r="B73" s="213"/>
      <c r="C73" s="213"/>
      <c r="D73" s="213"/>
      <c r="E73" s="213"/>
      <c r="F73" s="213"/>
      <c r="G73" s="213"/>
      <c r="H73" s="213"/>
      <c r="I73" s="213"/>
      <c r="J73" s="213"/>
    </row>
    <row r="74" spans="1:10" ht="12.75">
      <c r="A74" s="213"/>
      <c r="B74" s="213"/>
      <c r="C74" s="213"/>
      <c r="D74" s="213"/>
      <c r="E74" s="213"/>
      <c r="F74" s="213"/>
      <c r="G74" s="213"/>
      <c r="H74" s="213"/>
      <c r="I74" s="213"/>
      <c r="J74" s="213"/>
    </row>
    <row r="75" spans="1:10" ht="12.75">
      <c r="A75" s="213"/>
      <c r="B75" s="213"/>
      <c r="C75" s="213"/>
      <c r="D75" s="213"/>
      <c r="E75" s="213"/>
      <c r="F75" s="213"/>
      <c r="G75" s="213"/>
      <c r="H75" s="213"/>
      <c r="I75" s="213"/>
      <c r="J75" s="213"/>
    </row>
    <row r="76" spans="1:10" ht="12.75">
      <c r="A76" s="213"/>
      <c r="B76" s="213"/>
      <c r="C76" s="213"/>
      <c r="D76" s="213"/>
      <c r="E76" s="213"/>
      <c r="F76" s="213"/>
      <c r="G76" s="213"/>
      <c r="H76" s="213"/>
      <c r="I76" s="213"/>
      <c r="J76" s="213"/>
    </row>
    <row r="77" spans="1:10" ht="12.75">
      <c r="A77" s="213"/>
      <c r="B77" s="213"/>
      <c r="C77" s="213"/>
      <c r="D77" s="213"/>
      <c r="E77" s="213"/>
      <c r="F77" s="213"/>
      <c r="G77" s="213"/>
      <c r="H77" s="213"/>
      <c r="I77" s="213"/>
      <c r="J77" s="213"/>
    </row>
    <row r="78" spans="1:10" ht="12.75">
      <c r="A78" s="213"/>
      <c r="B78" s="213"/>
      <c r="C78" s="213"/>
      <c r="D78" s="213"/>
      <c r="E78" s="213"/>
      <c r="F78" s="213"/>
      <c r="G78" s="213"/>
      <c r="H78" s="213"/>
      <c r="I78" s="213"/>
      <c r="J78" s="213"/>
    </row>
    <row r="79" spans="1:10" ht="12.75">
      <c r="A79" s="213"/>
      <c r="B79" s="213"/>
      <c r="C79" s="213"/>
      <c r="D79" s="213"/>
      <c r="E79" s="213"/>
      <c r="F79" s="213"/>
      <c r="G79" s="213"/>
      <c r="H79" s="213"/>
      <c r="I79" s="213"/>
      <c r="J79" s="213"/>
    </row>
    <row r="80" spans="1:10" ht="12.75">
      <c r="A80" s="213"/>
      <c r="B80" s="213"/>
      <c r="C80" s="213"/>
      <c r="D80" s="213"/>
      <c r="E80" s="213"/>
      <c r="F80" s="213"/>
      <c r="G80" s="213"/>
      <c r="H80" s="213"/>
      <c r="I80" s="213"/>
      <c r="J80" s="213"/>
    </row>
    <row r="81" spans="1:10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</row>
    <row r="82" spans="1:10" ht="12.75">
      <c r="A82" s="213"/>
      <c r="B82" s="213"/>
      <c r="C82" s="213"/>
      <c r="D82" s="213"/>
      <c r="E82" s="213"/>
      <c r="F82" s="213"/>
      <c r="G82" s="213"/>
      <c r="H82" s="213"/>
      <c r="I82" s="213"/>
      <c r="J82" s="213"/>
    </row>
    <row r="83" spans="1:10" ht="12.75">
      <c r="A83" s="213"/>
      <c r="B83" s="213"/>
      <c r="C83" s="213"/>
      <c r="D83" s="213"/>
      <c r="E83" s="213"/>
      <c r="F83" s="213"/>
      <c r="G83" s="213"/>
      <c r="H83" s="213"/>
      <c r="I83" s="213"/>
      <c r="J83" s="213"/>
    </row>
    <row r="84" spans="1:10" ht="12.75">
      <c r="A84" s="213"/>
      <c r="B84" s="213"/>
      <c r="C84" s="213"/>
      <c r="D84" s="213"/>
      <c r="E84" s="213"/>
      <c r="F84" s="213"/>
      <c r="G84" s="213"/>
      <c r="H84" s="213"/>
      <c r="I84" s="213"/>
      <c r="J84" s="213"/>
    </row>
    <row r="85" spans="1:10" ht="12.75">
      <c r="A85" s="213"/>
      <c r="B85" s="213"/>
      <c r="C85" s="213"/>
      <c r="D85" s="213"/>
      <c r="E85" s="213"/>
      <c r="F85" s="213"/>
      <c r="G85" s="213"/>
      <c r="H85" s="213"/>
      <c r="I85" s="213"/>
      <c r="J85" s="213"/>
    </row>
    <row r="86" spans="1:10" ht="12.75">
      <c r="A86" s="213"/>
      <c r="B86" s="213"/>
      <c r="C86" s="213"/>
      <c r="D86" s="213"/>
      <c r="E86" s="213"/>
      <c r="F86" s="213"/>
      <c r="G86" s="213"/>
      <c r="H86" s="213"/>
      <c r="I86" s="213"/>
      <c r="J86" s="213"/>
    </row>
    <row r="87" spans="1:10" ht="12.75">
      <c r="A87" s="213"/>
      <c r="B87" s="213"/>
      <c r="C87" s="213"/>
      <c r="D87" s="213"/>
      <c r="E87" s="213"/>
      <c r="F87" s="213"/>
      <c r="G87" s="213"/>
      <c r="H87" s="213"/>
      <c r="I87" s="213"/>
      <c r="J87" s="213"/>
    </row>
    <row r="88" spans="1:10" ht="12.75">
      <c r="A88" s="213"/>
      <c r="B88" s="213"/>
      <c r="C88" s="213"/>
      <c r="D88" s="213"/>
      <c r="E88" s="213"/>
      <c r="F88" s="213"/>
      <c r="G88" s="213"/>
      <c r="H88" s="213"/>
      <c r="I88" s="213"/>
      <c r="J88" s="213"/>
    </row>
    <row r="89" spans="1:10" ht="12.75">
      <c r="A89" s="213"/>
      <c r="B89" s="213"/>
      <c r="C89" s="213"/>
      <c r="D89" s="213"/>
      <c r="E89" s="213"/>
      <c r="F89" s="213"/>
      <c r="G89" s="213"/>
      <c r="H89" s="213"/>
      <c r="I89" s="213"/>
      <c r="J89" s="213"/>
    </row>
    <row r="90" spans="1:10" ht="12.75">
      <c r="A90" s="213"/>
      <c r="B90" s="213"/>
      <c r="C90" s="213"/>
      <c r="D90" s="213"/>
      <c r="E90" s="213"/>
      <c r="F90" s="213"/>
      <c r="G90" s="213"/>
      <c r="H90" s="213"/>
      <c r="I90" s="213"/>
      <c r="J90" s="213"/>
    </row>
    <row r="91" spans="1:10" ht="12.75">
      <c r="A91" s="213"/>
      <c r="B91" s="213"/>
      <c r="C91" s="213"/>
      <c r="D91" s="213"/>
      <c r="E91" s="213"/>
      <c r="F91" s="213"/>
      <c r="G91" s="213"/>
      <c r="H91" s="213"/>
      <c r="I91" s="213"/>
      <c r="J91" s="213"/>
    </row>
    <row r="92" spans="1:10" ht="12.75">
      <c r="A92" s="213"/>
      <c r="B92" s="213"/>
      <c r="C92" s="213"/>
      <c r="D92" s="213"/>
      <c r="E92" s="213"/>
      <c r="F92" s="213"/>
      <c r="G92" s="213"/>
      <c r="H92" s="213"/>
      <c r="I92" s="213"/>
      <c r="J92" s="213"/>
    </row>
    <row r="93" spans="1:10" ht="12.75">
      <c r="A93" s="213"/>
      <c r="B93" s="213"/>
      <c r="C93" s="213"/>
      <c r="D93" s="213"/>
      <c r="E93" s="213"/>
      <c r="F93" s="213"/>
      <c r="G93" s="213"/>
      <c r="H93" s="213"/>
      <c r="I93" s="213"/>
      <c r="J93" s="213"/>
    </row>
    <row r="94" spans="1:10" ht="12.75">
      <c r="A94" s="213"/>
      <c r="B94" s="213"/>
      <c r="C94" s="213"/>
      <c r="D94" s="213"/>
      <c r="E94" s="213"/>
      <c r="F94" s="213"/>
      <c r="G94" s="213"/>
      <c r="H94" s="213"/>
      <c r="I94" s="213"/>
      <c r="J94" s="213"/>
    </row>
    <row r="95" spans="1:10" ht="12.75">
      <c r="A95" s="213"/>
      <c r="B95" s="213"/>
      <c r="C95" s="213"/>
      <c r="D95" s="213"/>
      <c r="E95" s="213"/>
      <c r="F95" s="213"/>
      <c r="G95" s="213"/>
      <c r="H95" s="213"/>
      <c r="I95" s="213"/>
      <c r="J95" s="213"/>
    </row>
    <row r="96" spans="1:10" ht="12.75">
      <c r="A96" s="213"/>
      <c r="B96" s="213"/>
      <c r="C96" s="213"/>
      <c r="D96" s="213"/>
      <c r="E96" s="213"/>
      <c r="F96" s="213"/>
      <c r="G96" s="213"/>
      <c r="H96" s="213"/>
      <c r="I96" s="213"/>
      <c r="J96" s="213"/>
    </row>
    <row r="97" spans="1:10" ht="12.75">
      <c r="A97" s="213"/>
      <c r="B97" s="213"/>
      <c r="C97" s="213"/>
      <c r="D97" s="213"/>
      <c r="E97" s="213"/>
      <c r="F97" s="213"/>
      <c r="G97" s="213"/>
      <c r="H97" s="213"/>
      <c r="I97" s="213"/>
      <c r="J97" s="213"/>
    </row>
    <row r="98" spans="1:10" ht="12.75">
      <c r="A98" s="213"/>
      <c r="B98" s="213"/>
      <c r="C98" s="213"/>
      <c r="D98" s="213"/>
      <c r="E98" s="213"/>
      <c r="F98" s="213"/>
      <c r="G98" s="213"/>
      <c r="H98" s="213"/>
      <c r="I98" s="213"/>
      <c r="J98" s="213"/>
    </row>
    <row r="99" spans="1:10" ht="12.75">
      <c r="A99" s="213"/>
      <c r="B99" s="213"/>
      <c r="C99" s="213"/>
      <c r="D99" s="213"/>
      <c r="E99" s="213"/>
      <c r="F99" s="213"/>
      <c r="G99" s="213"/>
      <c r="H99" s="213"/>
      <c r="I99" s="213"/>
      <c r="J99" s="213"/>
    </row>
    <row r="100" spans="1:10" ht="12.7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</row>
    <row r="101" spans="1:10" ht="12.7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</row>
    <row r="102" spans="1:10" ht="12.7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</row>
    <row r="103" spans="1:10" ht="12.7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</row>
    <row r="104" spans="1:10" ht="12.7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</row>
    <row r="105" spans="1:10" ht="12.7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</row>
    <row r="106" spans="1:10" ht="12.7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</row>
    <row r="107" spans="1:10" ht="12.7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</row>
    <row r="108" spans="1:10" ht="12.7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</row>
    <row r="109" spans="1:10" ht="12.7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</row>
    <row r="110" spans="1:10" ht="12.7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</row>
    <row r="111" spans="1:10" ht="12.7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</row>
    <row r="112" spans="1:10" ht="12.7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</row>
    <row r="113" spans="1:10" ht="12.7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</row>
    <row r="114" spans="1:10" ht="12.7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</row>
    <row r="115" spans="1:10" ht="12.7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</row>
    <row r="116" spans="1:10" ht="12.7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</row>
    <row r="117" spans="1:10" ht="12.7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</row>
    <row r="118" spans="1:10" ht="12.7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</row>
    <row r="119" spans="1:10" ht="12.7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</row>
    <row r="120" spans="1:10" ht="12.7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</row>
    <row r="121" spans="1:10" ht="12.7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</row>
    <row r="122" spans="1:10" ht="12.7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</row>
    <row r="123" spans="1:10" ht="12.7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</row>
    <row r="124" spans="1:10" ht="12.7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</row>
    <row r="125" spans="1:10" ht="12.7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</row>
    <row r="126" spans="1:10" ht="12.7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</row>
    <row r="127" spans="1:10" ht="12.7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</row>
    <row r="128" spans="1:10" ht="12.7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</row>
    <row r="129" spans="1:10" ht="12.7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</row>
    <row r="130" spans="1:10" ht="12.7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</row>
    <row r="131" spans="1:10" ht="12.7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</row>
    <row r="132" spans="1:10" ht="12.7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</row>
    <row r="133" spans="1:10" ht="12.7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</row>
    <row r="134" spans="1:10" ht="12.7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</row>
    <row r="135" spans="1:10" ht="12.7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</row>
    <row r="136" spans="1:10" ht="12.7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</row>
    <row r="137" spans="1:10" ht="12.7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</row>
    <row r="138" spans="1:10" ht="12.7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</row>
    <row r="139" spans="1:10" ht="12.7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</row>
    <row r="140" spans="1:10" ht="12.7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</row>
    <row r="141" spans="1:10" ht="12.7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</row>
    <row r="142" spans="1:10" ht="12.7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</row>
    <row r="143" spans="1:10" ht="12.7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</row>
    <row r="144" spans="1:10" ht="12.7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</row>
    <row r="145" spans="1:10" ht="12.7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</row>
    <row r="146" spans="1:10" ht="12.7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</row>
    <row r="147" spans="1:10" ht="12.7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</row>
    <row r="148" spans="1:10" ht="12.7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</row>
    <row r="149" spans="1:10" ht="12.7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</row>
    <row r="150" spans="1:10" ht="12.7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</row>
    <row r="151" spans="1:10" ht="12.7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</row>
    <row r="152" spans="1:10" ht="12.7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</row>
    <row r="153" spans="1:10" ht="12.7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</row>
    <row r="154" spans="1:10" ht="12.7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</row>
    <row r="155" spans="1:10" ht="12.7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</row>
    <row r="156" spans="1:10" ht="12.7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</row>
    <row r="157" spans="1:10" ht="12.7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</row>
    <row r="158" spans="1:10" ht="12.7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</row>
    <row r="159" spans="1:10" ht="12.7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</row>
    <row r="160" spans="1:10" ht="12.7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</row>
    <row r="161" spans="1:10" ht="12.7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</row>
    <row r="162" spans="1:10" ht="12.7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</row>
    <row r="163" spans="1:10" ht="12.7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</row>
    <row r="164" spans="1:10" ht="12.7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</row>
    <row r="165" spans="1:10" ht="12.7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</row>
    <row r="166" spans="1:10" ht="12.7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</row>
    <row r="167" spans="1:10" ht="12.7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</row>
    <row r="168" spans="1:10" ht="12.75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</row>
    <row r="169" spans="1:10" ht="12.75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</row>
    <row r="170" spans="1:10" ht="12.75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</row>
    <row r="171" spans="1:10" ht="12.75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</row>
    <row r="172" spans="1:10" ht="12.75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</row>
    <row r="173" spans="1:10" ht="12.75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</row>
    <row r="174" spans="1:10" ht="12.75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</row>
    <row r="175" spans="1:10" ht="12.75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</row>
    <row r="176" spans="1:10" ht="12.75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</row>
    <row r="177" spans="1:10" ht="12.75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</row>
    <row r="178" spans="1:10" ht="12.75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</row>
    <row r="179" spans="1:10" ht="12.75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</row>
    <row r="180" spans="1:10" ht="12.75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</row>
    <row r="181" spans="1:10" ht="12.75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</row>
    <row r="182" spans="1:10" ht="12.75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</row>
    <row r="183" spans="1:10" ht="12.7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</row>
    <row r="184" spans="1:10" ht="12.75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</row>
    <row r="185" spans="1:10" ht="12.75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</row>
    <row r="186" spans="1:10" ht="12.7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</row>
    <row r="187" spans="1:10" ht="12.75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</row>
    <row r="188" spans="1:10" ht="12.75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</row>
    <row r="189" spans="1:10" ht="12.75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</row>
    <row r="190" spans="1:10" ht="12.75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</row>
    <row r="191" spans="1:10" ht="12.75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</row>
    <row r="192" spans="1:10" ht="12.75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</row>
    <row r="193" spans="1:10" ht="12.75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</row>
    <row r="194" spans="1:10" ht="12.75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</row>
    <row r="195" spans="1:10" ht="12.75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</row>
    <row r="196" spans="1:10" ht="12.75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</row>
    <row r="197" spans="1:10" ht="12.75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</row>
    <row r="198" spans="1:10" ht="12.7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</row>
    <row r="199" spans="1:10" ht="12.75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</row>
    <row r="200" spans="1:10" ht="12.75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</row>
    <row r="201" spans="1:10" ht="12.75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</row>
    <row r="202" spans="1:10" ht="12.75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</row>
    <row r="203" spans="1:10" ht="12.75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</row>
    <row r="204" spans="1:10" ht="12.75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</row>
    <row r="205" spans="1:10" ht="12.75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</row>
    <row r="206" spans="1:10" ht="12.75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</row>
    <row r="207" spans="1:10" ht="12.75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</row>
    <row r="208" spans="1:10" ht="12.75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</row>
    <row r="209" spans="1:10" ht="12.75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</row>
    <row r="210" spans="1:10" ht="12.75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</row>
    <row r="211" spans="1:10" ht="12.75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</row>
    <row r="212" spans="1:10" ht="12.75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</row>
    <row r="213" spans="1:10" ht="12.75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</row>
    <row r="214" spans="1:10" ht="12.75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</row>
    <row r="215" spans="1:10" ht="12.75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</row>
    <row r="216" spans="1:10" ht="12.75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</row>
    <row r="217" spans="1:10" ht="12.75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</row>
    <row r="218" spans="1:10" ht="12.75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</row>
    <row r="219" spans="1:10" ht="12.75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</row>
    <row r="220" spans="1:10" ht="12.75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</row>
    <row r="221" spans="1:10" ht="12.75">
      <c r="A221" s="213"/>
      <c r="B221" s="213"/>
      <c r="C221" s="213"/>
      <c r="D221" s="213"/>
      <c r="E221" s="213"/>
      <c r="F221" s="213"/>
      <c r="G221" s="213"/>
      <c r="H221" s="213"/>
      <c r="I221" s="213"/>
      <c r="J221" s="213"/>
    </row>
    <row r="222" spans="1:10" ht="12.75">
      <c r="A222" s="213"/>
      <c r="B222" s="213"/>
      <c r="C222" s="213"/>
      <c r="D222" s="213"/>
      <c r="E222" s="213"/>
      <c r="F222" s="213"/>
      <c r="G222" s="213"/>
      <c r="H222" s="213"/>
      <c r="I222" s="213"/>
      <c r="J222" s="213"/>
    </row>
    <row r="223" spans="1:10" ht="12.75">
      <c r="A223" s="213"/>
      <c r="B223" s="213"/>
      <c r="C223" s="213"/>
      <c r="D223" s="213"/>
      <c r="E223" s="213"/>
      <c r="F223" s="213"/>
      <c r="G223" s="213"/>
      <c r="H223" s="213"/>
      <c r="I223" s="213"/>
      <c r="J223" s="213"/>
    </row>
    <row r="224" spans="1:10" ht="12.75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</row>
    <row r="225" spans="1:10" ht="12.75">
      <c r="A225" s="213"/>
      <c r="B225" s="213"/>
      <c r="C225" s="213"/>
      <c r="D225" s="213"/>
      <c r="E225" s="213"/>
      <c r="F225" s="213"/>
      <c r="G225" s="213"/>
      <c r="H225" s="213"/>
      <c r="I225" s="213"/>
      <c r="J225" s="213"/>
    </row>
    <row r="226" spans="1:10" ht="12.75">
      <c r="A226" s="213"/>
      <c r="B226" s="213"/>
      <c r="C226" s="213"/>
      <c r="D226" s="213"/>
      <c r="E226" s="213"/>
      <c r="F226" s="213"/>
      <c r="G226" s="213"/>
      <c r="H226" s="213"/>
      <c r="I226" s="213"/>
      <c r="J226" s="213"/>
    </row>
    <row r="227" spans="1:10" ht="12.75">
      <c r="A227" s="213"/>
      <c r="B227" s="213"/>
      <c r="C227" s="213"/>
      <c r="D227" s="213"/>
      <c r="E227" s="213"/>
      <c r="F227" s="213"/>
      <c r="G227" s="213"/>
      <c r="H227" s="213"/>
      <c r="I227" s="213"/>
      <c r="J227" s="213"/>
    </row>
    <row r="228" spans="1:10" ht="12.75">
      <c r="A228" s="213"/>
      <c r="B228" s="213"/>
      <c r="C228" s="213"/>
      <c r="D228" s="213"/>
      <c r="E228" s="213"/>
      <c r="F228" s="213"/>
      <c r="G228" s="213"/>
      <c r="H228" s="213"/>
      <c r="I228" s="213"/>
      <c r="J228" s="213"/>
    </row>
    <row r="229" spans="1:10" ht="12.75">
      <c r="A229" s="213"/>
      <c r="B229" s="213"/>
      <c r="C229" s="213"/>
      <c r="D229" s="213"/>
      <c r="E229" s="213"/>
      <c r="F229" s="213"/>
      <c r="G229" s="213"/>
      <c r="H229" s="213"/>
      <c r="I229" s="213"/>
      <c r="J229" s="213"/>
    </row>
    <row r="230" spans="1:10" ht="12.75">
      <c r="A230" s="213"/>
      <c r="B230" s="213"/>
      <c r="C230" s="213"/>
      <c r="D230" s="213"/>
      <c r="E230" s="213"/>
      <c r="F230" s="213"/>
      <c r="G230" s="213"/>
      <c r="H230" s="213"/>
      <c r="I230" s="213"/>
      <c r="J230" s="213"/>
    </row>
    <row r="231" spans="1:10" ht="12.75">
      <c r="A231" s="213"/>
      <c r="B231" s="213"/>
      <c r="C231" s="213"/>
      <c r="D231" s="213"/>
      <c r="E231" s="213"/>
      <c r="F231" s="213"/>
      <c r="G231" s="213"/>
      <c r="H231" s="213"/>
      <c r="I231" s="213"/>
      <c r="J231" s="213"/>
    </row>
    <row r="232" spans="1:10" ht="12.75">
      <c r="A232" s="213"/>
      <c r="B232" s="213"/>
      <c r="C232" s="213"/>
      <c r="D232" s="213"/>
      <c r="E232" s="213"/>
      <c r="F232" s="213"/>
      <c r="G232" s="213"/>
      <c r="H232" s="213"/>
      <c r="I232" s="213"/>
      <c r="J232" s="213"/>
    </row>
    <row r="233" spans="1:10" ht="12.75">
      <c r="A233" s="213"/>
      <c r="B233" s="213"/>
      <c r="C233" s="213"/>
      <c r="D233" s="213"/>
      <c r="E233" s="213"/>
      <c r="F233" s="213"/>
      <c r="G233" s="213"/>
      <c r="H233" s="213"/>
      <c r="I233" s="213"/>
      <c r="J233" s="213"/>
    </row>
    <row r="234" spans="1:10" ht="12.75">
      <c r="A234" s="213"/>
      <c r="B234" s="213"/>
      <c r="C234" s="213"/>
      <c r="D234" s="213"/>
      <c r="E234" s="213"/>
      <c r="F234" s="213"/>
      <c r="G234" s="213"/>
      <c r="H234" s="213"/>
      <c r="I234" s="213"/>
      <c r="J234" s="213"/>
    </row>
    <row r="235" spans="1:10" ht="12.75">
      <c r="A235" s="213"/>
      <c r="B235" s="213"/>
      <c r="C235" s="213"/>
      <c r="D235" s="213"/>
      <c r="E235" s="213"/>
      <c r="F235" s="213"/>
      <c r="G235" s="213"/>
      <c r="H235" s="213"/>
      <c r="I235" s="213"/>
      <c r="J235" s="213"/>
    </row>
    <row r="236" spans="1:10" ht="12.75">
      <c r="A236" s="213"/>
      <c r="B236" s="213"/>
      <c r="C236" s="213"/>
      <c r="D236" s="213"/>
      <c r="E236" s="213"/>
      <c r="F236" s="213"/>
      <c r="G236" s="213"/>
      <c r="H236" s="213"/>
      <c r="I236" s="213"/>
      <c r="J236" s="213"/>
    </row>
    <row r="237" spans="1:10" ht="12.75">
      <c r="A237" s="213"/>
      <c r="B237" s="213"/>
      <c r="C237" s="213"/>
      <c r="D237" s="213"/>
      <c r="E237" s="213"/>
      <c r="F237" s="213"/>
      <c r="G237" s="213"/>
      <c r="H237" s="213"/>
      <c r="I237" s="213"/>
      <c r="J237" s="213"/>
    </row>
    <row r="238" spans="1:10" ht="12.75">
      <c r="A238" s="213"/>
      <c r="B238" s="213"/>
      <c r="C238" s="213"/>
      <c r="D238" s="213"/>
      <c r="E238" s="213"/>
      <c r="F238" s="213"/>
      <c r="G238" s="213"/>
      <c r="H238" s="213"/>
      <c r="I238" s="213"/>
      <c r="J238" s="213"/>
    </row>
    <row r="239" spans="1:10" ht="12.75">
      <c r="A239" s="213"/>
      <c r="B239" s="213"/>
      <c r="C239" s="213"/>
      <c r="D239" s="213"/>
      <c r="E239" s="213"/>
      <c r="F239" s="213"/>
      <c r="G239" s="213"/>
      <c r="H239" s="213"/>
      <c r="I239" s="213"/>
      <c r="J239" s="213"/>
    </row>
    <row r="240" spans="1:10" ht="12.75">
      <c r="A240" s="213"/>
      <c r="B240" s="213"/>
      <c r="C240" s="213"/>
      <c r="D240" s="213"/>
      <c r="E240" s="213"/>
      <c r="F240" s="213"/>
      <c r="G240" s="213"/>
      <c r="H240" s="213"/>
      <c r="I240" s="213"/>
      <c r="J240" s="213"/>
    </row>
    <row r="241" spans="1:10" ht="12.75">
      <c r="A241" s="213"/>
      <c r="B241" s="213"/>
      <c r="C241" s="213"/>
      <c r="D241" s="213"/>
      <c r="E241" s="213"/>
      <c r="F241" s="213"/>
      <c r="G241" s="213"/>
      <c r="H241" s="213"/>
      <c r="I241" s="213"/>
      <c r="J241" s="213"/>
    </row>
    <row r="242" spans="1:10" ht="12.75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</row>
    <row r="243" spans="1:10" ht="12.75">
      <c r="A243" s="213"/>
      <c r="B243" s="213"/>
      <c r="C243" s="213"/>
      <c r="D243" s="213"/>
      <c r="E243" s="213"/>
      <c r="F243" s="213"/>
      <c r="G243" s="213"/>
      <c r="H243" s="213"/>
      <c r="I243" s="213"/>
      <c r="J243" s="213"/>
    </row>
    <row r="244" spans="1:10" ht="12.75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</row>
    <row r="245" spans="1:10" ht="12.75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</row>
    <row r="246" spans="1:10" ht="12.75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</row>
    <row r="247" spans="1:10" ht="12.75">
      <c r="A247" s="213"/>
      <c r="B247" s="213"/>
      <c r="C247" s="213"/>
      <c r="D247" s="213"/>
      <c r="E247" s="213"/>
      <c r="F247" s="213"/>
      <c r="G247" s="213"/>
      <c r="H247" s="213"/>
      <c r="I247" s="213"/>
      <c r="J247" s="213"/>
    </row>
    <row r="248" spans="1:10" ht="12.75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</row>
    <row r="249" spans="1:10" ht="12.75">
      <c r="A249" s="213"/>
      <c r="B249" s="213"/>
      <c r="C249" s="213"/>
      <c r="D249" s="213"/>
      <c r="E249" s="213"/>
      <c r="F249" s="213"/>
      <c r="G249" s="213"/>
      <c r="H249" s="213"/>
      <c r="I249" s="213"/>
      <c r="J249" s="213"/>
    </row>
    <row r="250" spans="1:10" ht="12.75">
      <c r="A250" s="213"/>
      <c r="B250" s="213"/>
      <c r="C250" s="213"/>
      <c r="D250" s="213"/>
      <c r="E250" s="213"/>
      <c r="F250" s="213"/>
      <c r="G250" s="213"/>
      <c r="H250" s="213"/>
      <c r="I250" s="213"/>
      <c r="J250" s="213"/>
    </row>
    <row r="251" spans="1:10" ht="12.75">
      <c r="A251" s="213"/>
      <c r="B251" s="213"/>
      <c r="C251" s="213"/>
      <c r="D251" s="213"/>
      <c r="E251" s="213"/>
      <c r="F251" s="213"/>
      <c r="G251" s="213"/>
      <c r="H251" s="213"/>
      <c r="I251" s="213"/>
      <c r="J251" s="213"/>
    </row>
    <row r="252" spans="1:10" ht="12.75">
      <c r="A252" s="213"/>
      <c r="B252" s="213"/>
      <c r="C252" s="213"/>
      <c r="D252" s="213"/>
      <c r="E252" s="213"/>
      <c r="F252" s="213"/>
      <c r="G252" s="213"/>
      <c r="H252" s="213"/>
      <c r="I252" s="213"/>
      <c r="J252" s="213"/>
    </row>
    <row r="253" spans="1:10" ht="12.75">
      <c r="A253" s="213"/>
      <c r="B253" s="213"/>
      <c r="C253" s="213"/>
      <c r="D253" s="213"/>
      <c r="E253" s="213"/>
      <c r="F253" s="213"/>
      <c r="G253" s="213"/>
      <c r="H253" s="213"/>
      <c r="I253" s="213"/>
      <c r="J253" s="213"/>
    </row>
    <row r="254" spans="1:10" ht="12.75">
      <c r="A254" s="213"/>
      <c r="B254" s="213"/>
      <c r="C254" s="213"/>
      <c r="D254" s="213"/>
      <c r="E254" s="213"/>
      <c r="F254" s="213"/>
      <c r="G254" s="213"/>
      <c r="H254" s="213"/>
      <c r="I254" s="213"/>
      <c r="J254" s="213"/>
    </row>
    <row r="255" spans="1:10" ht="12.75">
      <c r="A255" s="213"/>
      <c r="B255" s="213"/>
      <c r="C255" s="213"/>
      <c r="D255" s="213"/>
      <c r="E255" s="213"/>
      <c r="F255" s="213"/>
      <c r="G255" s="213"/>
      <c r="H255" s="213"/>
      <c r="I255" s="213"/>
      <c r="J255" s="213"/>
    </row>
    <row r="256" spans="1:10" ht="12.75">
      <c r="A256" s="213"/>
      <c r="B256" s="213"/>
      <c r="C256" s="213"/>
      <c r="D256" s="213"/>
      <c r="E256" s="213"/>
      <c r="F256" s="213"/>
      <c r="G256" s="213"/>
      <c r="H256" s="213"/>
      <c r="I256" s="213"/>
      <c r="J256" s="213"/>
    </row>
    <row r="257" spans="1:10" ht="12.75">
      <c r="A257" s="213"/>
      <c r="B257" s="213"/>
      <c r="C257" s="213"/>
      <c r="D257" s="213"/>
      <c r="E257" s="213"/>
      <c r="F257" s="213"/>
      <c r="G257" s="213"/>
      <c r="H257" s="213"/>
      <c r="I257" s="213"/>
      <c r="J257" s="213"/>
    </row>
    <row r="258" spans="1:10" ht="12.75">
      <c r="A258" s="213"/>
      <c r="B258" s="213"/>
      <c r="C258" s="213"/>
      <c r="D258" s="213"/>
      <c r="E258" s="213"/>
      <c r="F258" s="213"/>
      <c r="G258" s="213"/>
      <c r="H258" s="213"/>
      <c r="I258" s="213"/>
      <c r="J258" s="213"/>
    </row>
    <row r="259" spans="1:10" ht="12.75">
      <c r="A259" s="213"/>
      <c r="B259" s="213"/>
      <c r="C259" s="213"/>
      <c r="D259" s="213"/>
      <c r="E259" s="213"/>
      <c r="F259" s="213"/>
      <c r="G259" s="213"/>
      <c r="H259" s="213"/>
      <c r="I259" s="213"/>
      <c r="J259" s="213"/>
    </row>
    <row r="260" spans="1:10" ht="12.75">
      <c r="A260" s="213"/>
      <c r="B260" s="213"/>
      <c r="C260" s="213"/>
      <c r="D260" s="213"/>
      <c r="E260" s="213"/>
      <c r="F260" s="213"/>
      <c r="G260" s="213"/>
      <c r="H260" s="213"/>
      <c r="I260" s="213"/>
      <c r="J260" s="213"/>
    </row>
    <row r="261" spans="1:10" ht="12.75">
      <c r="A261" s="213"/>
      <c r="B261" s="213"/>
      <c r="C261" s="213"/>
      <c r="D261" s="213"/>
      <c r="E261" s="213"/>
      <c r="F261" s="213"/>
      <c r="G261" s="213"/>
      <c r="H261" s="213"/>
      <c r="I261" s="213"/>
      <c r="J261" s="213"/>
    </row>
    <row r="262" spans="1:10" ht="12.75">
      <c r="A262" s="213"/>
      <c r="B262" s="213"/>
      <c r="C262" s="213"/>
      <c r="D262" s="213"/>
      <c r="E262" s="213"/>
      <c r="F262" s="213"/>
      <c r="G262" s="213"/>
      <c r="H262" s="213"/>
      <c r="I262" s="213"/>
      <c r="J262" s="213"/>
    </row>
    <row r="263" spans="1:10" ht="12.75">
      <c r="A263" s="213"/>
      <c r="B263" s="213"/>
      <c r="C263" s="213"/>
      <c r="D263" s="213"/>
      <c r="E263" s="213"/>
      <c r="F263" s="213"/>
      <c r="G263" s="213"/>
      <c r="H263" s="213"/>
      <c r="I263" s="213"/>
      <c r="J263" s="213"/>
    </row>
    <row r="264" spans="1:10" ht="12.75">
      <c r="A264" s="213"/>
      <c r="B264" s="213"/>
      <c r="C264" s="213"/>
      <c r="D264" s="213"/>
      <c r="E264" s="213"/>
      <c r="F264" s="213"/>
      <c r="G264" s="213"/>
      <c r="H264" s="213"/>
      <c r="I264" s="213"/>
      <c r="J264" s="213"/>
    </row>
    <row r="265" spans="1:10" ht="12.75">
      <c r="A265" s="213"/>
      <c r="B265" s="213"/>
      <c r="C265" s="213"/>
      <c r="D265" s="213"/>
      <c r="E265" s="213"/>
      <c r="F265" s="213"/>
      <c r="G265" s="213"/>
      <c r="H265" s="213"/>
      <c r="I265" s="213"/>
      <c r="J265" s="213"/>
    </row>
    <row r="266" spans="1:10" ht="12.75">
      <c r="A266" s="213"/>
      <c r="B266" s="213"/>
      <c r="C266" s="213"/>
      <c r="D266" s="213"/>
      <c r="E266" s="213"/>
      <c r="F266" s="213"/>
      <c r="G266" s="213"/>
      <c r="H266" s="213"/>
      <c r="I266" s="213"/>
      <c r="J266" s="213"/>
    </row>
    <row r="267" spans="1:10" ht="12.75">
      <c r="A267" s="213"/>
      <c r="B267" s="213"/>
      <c r="C267" s="213"/>
      <c r="D267" s="213"/>
      <c r="E267" s="213"/>
      <c r="F267" s="213"/>
      <c r="G267" s="213"/>
      <c r="H267" s="213"/>
      <c r="I267" s="213"/>
      <c r="J267" s="213"/>
    </row>
    <row r="268" spans="1:10" ht="12.75">
      <c r="A268" s="213"/>
      <c r="B268" s="213"/>
      <c r="C268" s="213"/>
      <c r="D268" s="213"/>
      <c r="E268" s="213"/>
      <c r="F268" s="213"/>
      <c r="G268" s="213"/>
      <c r="H268" s="213"/>
      <c r="I268" s="213"/>
      <c r="J268" s="213"/>
    </row>
    <row r="269" spans="1:10" ht="12.75">
      <c r="A269" s="213"/>
      <c r="B269" s="213"/>
      <c r="C269" s="213"/>
      <c r="D269" s="213"/>
      <c r="E269" s="213"/>
      <c r="F269" s="213"/>
      <c r="G269" s="213"/>
      <c r="H269" s="213"/>
      <c r="I269" s="213"/>
      <c r="J269" s="213"/>
    </row>
    <row r="270" spans="1:10" ht="12.75">
      <c r="A270" s="213"/>
      <c r="B270" s="213"/>
      <c r="C270" s="213"/>
      <c r="D270" s="213"/>
      <c r="E270" s="213"/>
      <c r="F270" s="213"/>
      <c r="G270" s="213"/>
      <c r="H270" s="213"/>
      <c r="I270" s="213"/>
      <c r="J270" s="213"/>
    </row>
    <row r="271" spans="1:10" ht="12.75">
      <c r="A271" s="213"/>
      <c r="B271" s="213"/>
      <c r="C271" s="213"/>
      <c r="D271" s="213"/>
      <c r="E271" s="213"/>
      <c r="F271" s="213"/>
      <c r="G271" s="213"/>
      <c r="H271" s="213"/>
      <c r="I271" s="213"/>
      <c r="J271" s="213"/>
    </row>
    <row r="272" spans="1:10" ht="12.75">
      <c r="A272" s="213"/>
      <c r="B272" s="213"/>
      <c r="C272" s="213"/>
      <c r="D272" s="213"/>
      <c r="E272" s="213"/>
      <c r="F272" s="213"/>
      <c r="G272" s="213"/>
      <c r="H272" s="213"/>
      <c r="I272" s="213"/>
      <c r="J272" s="213"/>
    </row>
    <row r="273" spans="1:10" ht="12.75">
      <c r="A273" s="213"/>
      <c r="B273" s="213"/>
      <c r="C273" s="213"/>
      <c r="D273" s="213"/>
      <c r="E273" s="213"/>
      <c r="F273" s="213"/>
      <c r="G273" s="213"/>
      <c r="H273" s="213"/>
      <c r="I273" s="213"/>
      <c r="J273" s="213"/>
    </row>
    <row r="274" spans="1:10" ht="12.75">
      <c r="A274" s="213"/>
      <c r="B274" s="213"/>
      <c r="C274" s="213"/>
      <c r="D274" s="213"/>
      <c r="E274" s="213"/>
      <c r="F274" s="213"/>
      <c r="G274" s="213"/>
      <c r="H274" s="213"/>
      <c r="I274" s="213"/>
      <c r="J274" s="213"/>
    </row>
    <row r="275" spans="1:10" ht="12.75">
      <c r="A275" s="213"/>
      <c r="B275" s="213"/>
      <c r="C275" s="213"/>
      <c r="D275" s="213"/>
      <c r="E275" s="213"/>
      <c r="F275" s="213"/>
      <c r="G275" s="213"/>
      <c r="H275" s="213"/>
      <c r="I275" s="213"/>
      <c r="J275" s="213"/>
    </row>
    <row r="276" spans="1:10" ht="12.75">
      <c r="A276" s="213"/>
      <c r="B276" s="213"/>
      <c r="C276" s="213"/>
      <c r="D276" s="213"/>
      <c r="E276" s="213"/>
      <c r="F276" s="213"/>
      <c r="G276" s="213"/>
      <c r="H276" s="213"/>
      <c r="I276" s="213"/>
      <c r="J276" s="213"/>
    </row>
    <row r="277" spans="1:10" ht="12.75">
      <c r="A277" s="213"/>
      <c r="B277" s="213"/>
      <c r="C277" s="213"/>
      <c r="D277" s="213"/>
      <c r="E277" s="213"/>
      <c r="F277" s="213"/>
      <c r="G277" s="213"/>
      <c r="H277" s="213"/>
      <c r="I277" s="213"/>
      <c r="J277" s="213"/>
    </row>
    <row r="278" spans="1:10" ht="12.75">
      <c r="A278" s="213"/>
      <c r="B278" s="213"/>
      <c r="C278" s="213"/>
      <c r="D278" s="213"/>
      <c r="E278" s="213"/>
      <c r="F278" s="213"/>
      <c r="G278" s="213"/>
      <c r="H278" s="213"/>
      <c r="I278" s="213"/>
      <c r="J278" s="213"/>
    </row>
    <row r="279" spans="1:10" ht="12.75">
      <c r="A279" s="213"/>
      <c r="B279" s="213"/>
      <c r="C279" s="213"/>
      <c r="D279" s="213"/>
      <c r="E279" s="213"/>
      <c r="F279" s="213"/>
      <c r="G279" s="213"/>
      <c r="H279" s="213"/>
      <c r="I279" s="213"/>
      <c r="J279" s="213"/>
    </row>
    <row r="280" spans="1:10" ht="12.75">
      <c r="A280" s="213"/>
      <c r="B280" s="213"/>
      <c r="C280" s="213"/>
      <c r="D280" s="213"/>
      <c r="E280" s="213"/>
      <c r="F280" s="213"/>
      <c r="G280" s="213"/>
      <c r="H280" s="213"/>
      <c r="I280" s="213"/>
      <c r="J280" s="213"/>
    </row>
    <row r="281" spans="1:10" ht="12.75">
      <c r="A281" s="213"/>
      <c r="B281" s="213"/>
      <c r="C281" s="213"/>
      <c r="D281" s="213"/>
      <c r="E281" s="213"/>
      <c r="F281" s="213"/>
      <c r="G281" s="213"/>
      <c r="H281" s="213"/>
      <c r="I281" s="213"/>
      <c r="J281" s="213"/>
    </row>
    <row r="282" spans="1:10" ht="12.75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</row>
    <row r="283" spans="1:10" ht="12.75">
      <c r="A283" s="213"/>
      <c r="B283" s="213"/>
      <c r="C283" s="213"/>
      <c r="D283" s="213"/>
      <c r="E283" s="213"/>
      <c r="F283" s="213"/>
      <c r="G283" s="213"/>
      <c r="H283" s="213"/>
      <c r="I283" s="213"/>
      <c r="J283" s="213"/>
    </row>
    <row r="284" spans="1:10" ht="12.75">
      <c r="A284" s="213"/>
      <c r="B284" s="213"/>
      <c r="C284" s="213"/>
      <c r="D284" s="213"/>
      <c r="E284" s="213"/>
      <c r="F284" s="213"/>
      <c r="G284" s="213"/>
      <c r="H284" s="213"/>
      <c r="I284" s="213"/>
      <c r="J284" s="213"/>
    </row>
    <row r="285" spans="1:10" ht="12.75">
      <c r="A285" s="213"/>
      <c r="B285" s="213"/>
      <c r="C285" s="213"/>
      <c r="D285" s="213"/>
      <c r="E285" s="213"/>
      <c r="F285" s="213"/>
      <c r="G285" s="213"/>
      <c r="H285" s="213"/>
      <c r="I285" s="213"/>
      <c r="J285" s="213"/>
    </row>
    <row r="286" spans="1:10" ht="12.75">
      <c r="A286" s="213"/>
      <c r="B286" s="213"/>
      <c r="C286" s="213"/>
      <c r="D286" s="213"/>
      <c r="E286" s="213"/>
      <c r="F286" s="213"/>
      <c r="G286" s="213"/>
      <c r="H286" s="213"/>
      <c r="I286" s="213"/>
      <c r="J286" s="213"/>
    </row>
    <row r="287" spans="1:10" ht="12.75">
      <c r="A287" s="213"/>
      <c r="B287" s="213"/>
      <c r="C287" s="213"/>
      <c r="D287" s="213"/>
      <c r="E287" s="213"/>
      <c r="F287" s="213"/>
      <c r="G287" s="213"/>
      <c r="H287" s="213"/>
      <c r="I287" s="213"/>
      <c r="J287" s="213"/>
    </row>
    <row r="288" spans="1:10" ht="12.75">
      <c r="A288" s="213"/>
      <c r="B288" s="213"/>
      <c r="C288" s="213"/>
      <c r="D288" s="213"/>
      <c r="E288" s="213"/>
      <c r="F288" s="213"/>
      <c r="G288" s="213"/>
      <c r="H288" s="213"/>
      <c r="I288" s="213"/>
      <c r="J288" s="213"/>
    </row>
    <row r="289" spans="1:10" ht="12.75">
      <c r="A289" s="213"/>
      <c r="B289" s="213"/>
      <c r="C289" s="213"/>
      <c r="D289" s="213"/>
      <c r="E289" s="213"/>
      <c r="F289" s="213"/>
      <c r="G289" s="213"/>
      <c r="H289" s="213"/>
      <c r="I289" s="213"/>
      <c r="J289" s="213"/>
    </row>
    <row r="290" spans="1:10" ht="12.75">
      <c r="A290" s="213"/>
      <c r="B290" s="213"/>
      <c r="C290" s="213"/>
      <c r="D290" s="213"/>
      <c r="E290" s="213"/>
      <c r="F290" s="213"/>
      <c r="G290" s="213"/>
      <c r="H290" s="213"/>
      <c r="I290" s="213"/>
      <c r="J290" s="213"/>
    </row>
    <row r="291" spans="1:10" ht="12.75">
      <c r="A291" s="213"/>
      <c r="B291" s="213"/>
      <c r="C291" s="213"/>
      <c r="D291" s="213"/>
      <c r="E291" s="213"/>
      <c r="F291" s="213"/>
      <c r="G291" s="213"/>
      <c r="H291" s="213"/>
      <c r="I291" s="213"/>
      <c r="J291" s="213"/>
    </row>
    <row r="292" spans="1:10" ht="12.75">
      <c r="A292" s="213"/>
      <c r="B292" s="213"/>
      <c r="C292" s="213"/>
      <c r="D292" s="213"/>
      <c r="E292" s="213"/>
      <c r="F292" s="213"/>
      <c r="G292" s="213"/>
      <c r="H292" s="213"/>
      <c r="I292" s="213"/>
      <c r="J292" s="213"/>
    </row>
    <row r="293" spans="1:10" ht="12.75">
      <c r="A293" s="213"/>
      <c r="B293" s="213"/>
      <c r="C293" s="213"/>
      <c r="D293" s="213"/>
      <c r="E293" s="213"/>
      <c r="F293" s="213"/>
      <c r="G293" s="213"/>
      <c r="H293" s="213"/>
      <c r="I293" s="213"/>
      <c r="J293" s="213"/>
    </row>
    <row r="294" spans="1:10" ht="12.75">
      <c r="A294" s="213"/>
      <c r="B294" s="213"/>
      <c r="C294" s="213"/>
      <c r="D294" s="213"/>
      <c r="E294" s="213"/>
      <c r="F294" s="213"/>
      <c r="G294" s="213"/>
      <c r="H294" s="213"/>
      <c r="I294" s="213"/>
      <c r="J294" s="213"/>
    </row>
    <row r="295" spans="1:10" ht="12.75">
      <c r="A295" s="213"/>
      <c r="B295" s="213"/>
      <c r="C295" s="213"/>
      <c r="D295" s="213"/>
      <c r="E295" s="213"/>
      <c r="F295" s="213"/>
      <c r="G295" s="213"/>
      <c r="H295" s="213"/>
      <c r="I295" s="213"/>
      <c r="J295" s="213"/>
    </row>
    <row r="296" spans="1:10" ht="12.75">
      <c r="A296" s="213"/>
      <c r="B296" s="213"/>
      <c r="C296" s="213"/>
      <c r="D296" s="213"/>
      <c r="E296" s="213"/>
      <c r="F296" s="213"/>
      <c r="G296" s="213"/>
      <c r="H296" s="213"/>
      <c r="I296" s="213"/>
      <c r="J296" s="213"/>
    </row>
    <row r="297" spans="1:10" ht="12.75">
      <c r="A297" s="213"/>
      <c r="B297" s="213"/>
      <c r="C297" s="213"/>
      <c r="D297" s="213"/>
      <c r="E297" s="213"/>
      <c r="F297" s="213"/>
      <c r="G297" s="213"/>
      <c r="H297" s="213"/>
      <c r="I297" s="213"/>
      <c r="J297" s="213"/>
    </row>
    <row r="298" spans="1:10" ht="12.75">
      <c r="A298" s="213"/>
      <c r="B298" s="213"/>
      <c r="C298" s="213"/>
      <c r="D298" s="213"/>
      <c r="E298" s="213"/>
      <c r="F298" s="213"/>
      <c r="G298" s="213"/>
      <c r="H298" s="213"/>
      <c r="I298" s="213"/>
      <c r="J298" s="213"/>
    </row>
    <row r="299" spans="1:10" ht="12.75">
      <c r="A299" s="213"/>
      <c r="B299" s="213"/>
      <c r="C299" s="213"/>
      <c r="D299" s="213"/>
      <c r="E299" s="213"/>
      <c r="F299" s="213"/>
      <c r="G299" s="213"/>
      <c r="H299" s="213"/>
      <c r="I299" s="213"/>
      <c r="J299" s="213"/>
    </row>
    <row r="300" spans="1:10" ht="12.75">
      <c r="A300" s="213"/>
      <c r="B300" s="213"/>
      <c r="C300" s="213"/>
      <c r="D300" s="213"/>
      <c r="E300" s="213"/>
      <c r="F300" s="213"/>
      <c r="G300" s="213"/>
      <c r="H300" s="213"/>
      <c r="I300" s="213"/>
      <c r="J300" s="213"/>
    </row>
    <row r="301" spans="1:10" ht="12.75">
      <c r="A301" s="213"/>
      <c r="B301" s="213"/>
      <c r="C301" s="213"/>
      <c r="D301" s="213"/>
      <c r="E301" s="213"/>
      <c r="F301" s="213"/>
      <c r="G301" s="213"/>
      <c r="H301" s="213"/>
      <c r="I301" s="213"/>
      <c r="J301" s="213"/>
    </row>
    <row r="302" spans="1:10" ht="12.75">
      <c r="A302" s="213"/>
      <c r="B302" s="213"/>
      <c r="C302" s="213"/>
      <c r="D302" s="213"/>
      <c r="E302" s="213"/>
      <c r="F302" s="213"/>
      <c r="G302" s="213"/>
      <c r="H302" s="213"/>
      <c r="I302" s="213"/>
      <c r="J302" s="213"/>
    </row>
    <row r="303" spans="1:10" ht="12.75">
      <c r="A303" s="213"/>
      <c r="B303" s="213"/>
      <c r="C303" s="213"/>
      <c r="D303" s="213"/>
      <c r="E303" s="213"/>
      <c r="F303" s="213"/>
      <c r="G303" s="213"/>
      <c r="H303" s="213"/>
      <c r="I303" s="213"/>
      <c r="J303" s="213"/>
    </row>
    <row r="304" spans="1:10" ht="12.75">
      <c r="A304" s="213"/>
      <c r="B304" s="213"/>
      <c r="C304" s="213"/>
      <c r="D304" s="213"/>
      <c r="E304" s="213"/>
      <c r="F304" s="213"/>
      <c r="G304" s="213"/>
      <c r="H304" s="213"/>
      <c r="I304" s="213"/>
      <c r="J304" s="213"/>
    </row>
    <row r="305" spans="1:10" ht="12.75">
      <c r="A305" s="213"/>
      <c r="B305" s="213"/>
      <c r="C305" s="213"/>
      <c r="D305" s="213"/>
      <c r="E305" s="213"/>
      <c r="F305" s="213"/>
      <c r="G305" s="213"/>
      <c r="H305" s="213"/>
      <c r="I305" s="213"/>
      <c r="J305" s="213"/>
    </row>
    <row r="306" spans="1:10" ht="12.75">
      <c r="A306" s="213"/>
      <c r="B306" s="213"/>
      <c r="C306" s="213"/>
      <c r="D306" s="213"/>
      <c r="E306" s="213"/>
      <c r="F306" s="213"/>
      <c r="G306" s="213"/>
      <c r="H306" s="213"/>
      <c r="I306" s="213"/>
      <c r="J306" s="213"/>
    </row>
    <row r="307" spans="1:10" ht="12.75">
      <c r="A307" s="213"/>
      <c r="B307" s="213"/>
      <c r="C307" s="213"/>
      <c r="D307" s="213"/>
      <c r="E307" s="213"/>
      <c r="F307" s="213"/>
      <c r="G307" s="213"/>
      <c r="H307" s="213"/>
      <c r="I307" s="213"/>
      <c r="J307" s="213"/>
    </row>
    <row r="308" spans="1:10" ht="12.75">
      <c r="A308" s="213"/>
      <c r="B308" s="213"/>
      <c r="C308" s="213"/>
      <c r="D308" s="213"/>
      <c r="E308" s="213"/>
      <c r="F308" s="213"/>
      <c r="G308" s="213"/>
      <c r="H308" s="213"/>
      <c r="I308" s="213"/>
      <c r="J308" s="213"/>
    </row>
    <row r="309" spans="1:10" ht="12.75">
      <c r="A309" s="213"/>
      <c r="B309" s="213"/>
      <c r="C309" s="213"/>
      <c r="D309" s="213"/>
      <c r="E309" s="213"/>
      <c r="F309" s="213"/>
      <c r="G309" s="213"/>
      <c r="H309" s="213"/>
      <c r="I309" s="213"/>
      <c r="J309" s="213"/>
    </row>
    <row r="310" spans="1:10" ht="12.75">
      <c r="A310" s="213"/>
      <c r="B310" s="213"/>
      <c r="C310" s="213"/>
      <c r="D310" s="213"/>
      <c r="E310" s="213"/>
      <c r="F310" s="213"/>
      <c r="G310" s="213"/>
      <c r="H310" s="213"/>
      <c r="I310" s="213"/>
      <c r="J310" s="213"/>
    </row>
    <row r="311" spans="1:10" ht="12.75">
      <c r="A311" s="213"/>
      <c r="B311" s="213"/>
      <c r="C311" s="213"/>
      <c r="D311" s="213"/>
      <c r="E311" s="213"/>
      <c r="F311" s="213"/>
      <c r="G311" s="213"/>
      <c r="H311" s="213"/>
      <c r="I311" s="213"/>
      <c r="J311" s="213"/>
    </row>
    <row r="312" spans="1:10" ht="12.75">
      <c r="A312" s="213"/>
      <c r="B312" s="213"/>
      <c r="C312" s="213"/>
      <c r="D312" s="213"/>
      <c r="E312" s="213"/>
      <c r="F312" s="213"/>
      <c r="G312" s="213"/>
      <c r="H312" s="213"/>
      <c r="I312" s="213"/>
      <c r="J312" s="213"/>
    </row>
    <row r="313" spans="1:10" ht="12.75">
      <c r="A313" s="213"/>
      <c r="B313" s="213"/>
      <c r="C313" s="213"/>
      <c r="D313" s="213"/>
      <c r="E313" s="213"/>
      <c r="F313" s="213"/>
      <c r="G313" s="213"/>
      <c r="H313" s="213"/>
      <c r="I313" s="213"/>
      <c r="J313" s="213"/>
    </row>
    <row r="314" spans="1:10" ht="12.75">
      <c r="A314" s="213"/>
      <c r="B314" s="213"/>
      <c r="C314" s="213"/>
      <c r="D314" s="213"/>
      <c r="E314" s="213"/>
      <c r="F314" s="213"/>
      <c r="G314" s="213"/>
      <c r="H314" s="213"/>
      <c r="I314" s="213"/>
      <c r="J314" s="213"/>
    </row>
    <row r="315" spans="1:10" ht="12.75">
      <c r="A315" s="213"/>
      <c r="B315" s="213"/>
      <c r="C315" s="213"/>
      <c r="D315" s="213"/>
      <c r="E315" s="213"/>
      <c r="F315" s="213"/>
      <c r="G315" s="213"/>
      <c r="H315" s="213"/>
      <c r="I315" s="213"/>
      <c r="J315" s="213"/>
    </row>
    <row r="316" spans="1:10" ht="12.75">
      <c r="A316" s="213"/>
      <c r="B316" s="213"/>
      <c r="C316" s="213"/>
      <c r="D316" s="213"/>
      <c r="E316" s="213"/>
      <c r="F316" s="213"/>
      <c r="G316" s="213"/>
      <c r="H316" s="213"/>
      <c r="I316" s="213"/>
      <c r="J316" s="213"/>
    </row>
    <row r="317" spans="1:10" ht="12.75">
      <c r="A317" s="213"/>
      <c r="B317" s="213"/>
      <c r="C317" s="213"/>
      <c r="D317" s="213"/>
      <c r="E317" s="213"/>
      <c r="F317" s="213"/>
      <c r="G317" s="213"/>
      <c r="H317" s="213"/>
      <c r="I317" s="213"/>
      <c r="J317" s="213"/>
    </row>
    <row r="318" spans="1:10" ht="12.75">
      <c r="A318" s="213"/>
      <c r="B318" s="213"/>
      <c r="C318" s="213"/>
      <c r="D318" s="213"/>
      <c r="E318" s="213"/>
      <c r="F318" s="213"/>
      <c r="G318" s="213"/>
      <c r="H318" s="213"/>
      <c r="I318" s="213"/>
      <c r="J318" s="213"/>
    </row>
    <row r="319" spans="1:10" ht="12.75">
      <c r="A319" s="213"/>
      <c r="B319" s="213"/>
      <c r="C319" s="213"/>
      <c r="D319" s="213"/>
      <c r="E319" s="213"/>
      <c r="F319" s="213"/>
      <c r="G319" s="213"/>
      <c r="H319" s="213"/>
      <c r="I319" s="213"/>
      <c r="J319" s="213"/>
    </row>
    <row r="320" spans="1:10" ht="12.75">
      <c r="A320" s="213"/>
      <c r="B320" s="213"/>
      <c r="C320" s="213"/>
      <c r="D320" s="213"/>
      <c r="E320" s="213"/>
      <c r="F320" s="213"/>
      <c r="G320" s="213"/>
      <c r="H320" s="213"/>
      <c r="I320" s="213"/>
      <c r="J320" s="213"/>
    </row>
    <row r="321" spans="1:10" ht="12.75">
      <c r="A321" s="213"/>
      <c r="B321" s="213"/>
      <c r="C321" s="213"/>
      <c r="D321" s="213"/>
      <c r="E321" s="213"/>
      <c r="F321" s="213"/>
      <c r="G321" s="213"/>
      <c r="H321" s="213"/>
      <c r="I321" s="213"/>
      <c r="J321" s="213"/>
    </row>
    <row r="322" spans="1:10" ht="12.75">
      <c r="A322" s="213"/>
      <c r="B322" s="213"/>
      <c r="C322" s="213"/>
      <c r="D322" s="213"/>
      <c r="E322" s="213"/>
      <c r="F322" s="213"/>
      <c r="G322" s="213"/>
      <c r="H322" s="213"/>
      <c r="I322" s="213"/>
      <c r="J322" s="213"/>
    </row>
    <row r="323" spans="1:10" ht="12.75">
      <c r="A323" s="213"/>
      <c r="B323" s="213"/>
      <c r="C323" s="213"/>
      <c r="D323" s="213"/>
      <c r="E323" s="213"/>
      <c r="F323" s="213"/>
      <c r="G323" s="213"/>
      <c r="H323" s="213"/>
      <c r="I323" s="213"/>
      <c r="J323" s="213"/>
    </row>
    <row r="324" spans="1:10" ht="12.75">
      <c r="A324" s="213"/>
      <c r="B324" s="213"/>
      <c r="C324" s="213"/>
      <c r="D324" s="213"/>
      <c r="E324" s="213"/>
      <c r="F324" s="213"/>
      <c r="G324" s="213"/>
      <c r="H324" s="213"/>
      <c r="I324" s="213"/>
      <c r="J324" s="213"/>
    </row>
    <row r="325" spans="1:10" ht="12.75">
      <c r="A325" s="213"/>
      <c r="B325" s="213"/>
      <c r="C325" s="213"/>
      <c r="D325" s="213"/>
      <c r="E325" s="213"/>
      <c r="F325" s="213"/>
      <c r="G325" s="213"/>
      <c r="H325" s="213"/>
      <c r="I325" s="213"/>
      <c r="J325" s="213"/>
    </row>
    <row r="326" spans="1:10" ht="12.75">
      <c r="A326" s="213"/>
      <c r="B326" s="213"/>
      <c r="C326" s="213"/>
      <c r="D326" s="213"/>
      <c r="E326" s="213"/>
      <c r="F326" s="213"/>
      <c r="G326" s="213"/>
      <c r="H326" s="213"/>
      <c r="I326" s="213"/>
      <c r="J326" s="213"/>
    </row>
    <row r="327" spans="1:10" ht="12.75">
      <c r="A327" s="213"/>
      <c r="B327" s="213"/>
      <c r="C327" s="213"/>
      <c r="D327" s="213"/>
      <c r="E327" s="213"/>
      <c r="F327" s="213"/>
      <c r="G327" s="213"/>
      <c r="H327" s="213"/>
      <c r="I327" s="213"/>
      <c r="J327" s="213"/>
    </row>
    <row r="328" spans="1:10" ht="12.75">
      <c r="A328" s="213"/>
      <c r="B328" s="213"/>
      <c r="C328" s="213"/>
      <c r="D328" s="213"/>
      <c r="E328" s="213"/>
      <c r="F328" s="213"/>
      <c r="G328" s="213"/>
      <c r="H328" s="213"/>
      <c r="I328" s="213"/>
      <c r="J328" s="213"/>
    </row>
    <row r="329" spans="1:10" ht="12.75">
      <c r="A329" s="213"/>
      <c r="B329" s="213"/>
      <c r="C329" s="213"/>
      <c r="D329" s="213"/>
      <c r="E329" s="213"/>
      <c r="F329" s="213"/>
      <c r="G329" s="213"/>
      <c r="H329" s="213"/>
      <c r="I329" s="213"/>
      <c r="J329" s="213"/>
    </row>
    <row r="330" spans="1:10" ht="12.75">
      <c r="A330" s="213"/>
      <c r="B330" s="213"/>
      <c r="C330" s="213"/>
      <c r="D330" s="213"/>
      <c r="E330" s="213"/>
      <c r="F330" s="213"/>
      <c r="G330" s="213"/>
      <c r="H330" s="213"/>
      <c r="I330" s="213"/>
      <c r="J330" s="213"/>
    </row>
    <row r="331" spans="1:10" ht="12.75">
      <c r="A331" s="213"/>
      <c r="B331" s="213"/>
      <c r="C331" s="213"/>
      <c r="D331" s="213"/>
      <c r="E331" s="213"/>
      <c r="F331" s="213"/>
      <c r="G331" s="213"/>
      <c r="H331" s="213"/>
      <c r="I331" s="213"/>
      <c r="J331" s="213"/>
    </row>
    <row r="332" spans="1:10" ht="12.75">
      <c r="A332" s="213"/>
      <c r="B332" s="213"/>
      <c r="C332" s="213"/>
      <c r="D332" s="213"/>
      <c r="E332" s="213"/>
      <c r="F332" s="213"/>
      <c r="G332" s="213"/>
      <c r="H332" s="213"/>
      <c r="I332" s="213"/>
      <c r="J332" s="213"/>
    </row>
    <row r="333" spans="1:10" ht="12.75">
      <c r="A333" s="213"/>
      <c r="B333" s="213"/>
      <c r="C333" s="213"/>
      <c r="D333" s="213"/>
      <c r="E333" s="213"/>
      <c r="F333" s="213"/>
      <c r="G333" s="213"/>
      <c r="H333" s="213"/>
      <c r="I333" s="213"/>
      <c r="J333" s="213"/>
    </row>
    <row r="334" spans="1:10" ht="12.75">
      <c r="A334" s="213"/>
      <c r="B334" s="213"/>
      <c r="C334" s="213"/>
      <c r="D334" s="213"/>
      <c r="E334" s="213"/>
      <c r="F334" s="213"/>
      <c r="G334" s="213"/>
      <c r="H334" s="213"/>
      <c r="I334" s="213"/>
      <c r="J334" s="213"/>
    </row>
    <row r="335" spans="1:10" ht="12.75">
      <c r="A335" s="213"/>
      <c r="B335" s="213"/>
      <c r="C335" s="213"/>
      <c r="D335" s="213"/>
      <c r="E335" s="213"/>
      <c r="F335" s="213"/>
      <c r="G335" s="213"/>
      <c r="H335" s="213"/>
      <c r="I335" s="213"/>
      <c r="J335" s="213"/>
    </row>
    <row r="336" spans="1:10" ht="12.75">
      <c r="A336" s="213"/>
      <c r="B336" s="213"/>
      <c r="C336" s="213"/>
      <c r="D336" s="213"/>
      <c r="E336" s="213"/>
      <c r="F336" s="213"/>
      <c r="G336" s="213"/>
      <c r="H336" s="213"/>
      <c r="I336" s="213"/>
      <c r="J336" s="213"/>
    </row>
    <row r="337" spans="1:10" ht="12.75">
      <c r="A337" s="213"/>
      <c r="B337" s="213"/>
      <c r="C337" s="213"/>
      <c r="D337" s="213"/>
      <c r="E337" s="213"/>
      <c r="F337" s="213"/>
      <c r="G337" s="213"/>
      <c r="H337" s="213"/>
      <c r="I337" s="213"/>
      <c r="J337" s="213"/>
    </row>
    <row r="338" spans="1:10" ht="12.75">
      <c r="A338" s="213"/>
      <c r="B338" s="213"/>
      <c r="C338" s="213"/>
      <c r="D338" s="213"/>
      <c r="E338" s="213"/>
      <c r="F338" s="213"/>
      <c r="G338" s="213"/>
      <c r="H338" s="213"/>
      <c r="I338" s="213"/>
      <c r="J338" s="213"/>
    </row>
    <row r="339" spans="1:10" ht="12.75">
      <c r="A339" s="213"/>
      <c r="B339" s="213"/>
      <c r="C339" s="213"/>
      <c r="D339" s="213"/>
      <c r="E339" s="213"/>
      <c r="F339" s="213"/>
      <c r="G339" s="213"/>
      <c r="H339" s="213"/>
      <c r="I339" s="213"/>
      <c r="J339" s="213"/>
    </row>
    <row r="340" spans="1:10" ht="12.75">
      <c r="A340" s="213"/>
      <c r="B340" s="213"/>
      <c r="C340" s="213"/>
      <c r="D340" s="213"/>
      <c r="E340" s="213"/>
      <c r="F340" s="213"/>
      <c r="G340" s="213"/>
      <c r="H340" s="213"/>
      <c r="I340" s="213"/>
      <c r="J340" s="213"/>
    </row>
    <row r="341" spans="1:10" ht="12.75">
      <c r="A341" s="213"/>
      <c r="B341" s="213"/>
      <c r="C341" s="213"/>
      <c r="D341" s="213"/>
      <c r="E341" s="213"/>
      <c r="F341" s="213"/>
      <c r="G341" s="213"/>
      <c r="H341" s="213"/>
      <c r="I341" s="213"/>
      <c r="J341" s="213"/>
    </row>
    <row r="342" spans="1:10" ht="12.75">
      <c r="A342" s="213"/>
      <c r="B342" s="213"/>
      <c r="C342" s="213"/>
      <c r="D342" s="213"/>
      <c r="E342" s="213"/>
      <c r="F342" s="213"/>
      <c r="G342" s="213"/>
      <c r="H342" s="213"/>
      <c r="I342" s="213"/>
      <c r="J342" s="213"/>
    </row>
    <row r="343" spans="1:10" ht="12.75">
      <c r="A343" s="213"/>
      <c r="B343" s="213"/>
      <c r="C343" s="213"/>
      <c r="D343" s="213"/>
      <c r="E343" s="213"/>
      <c r="F343" s="213"/>
      <c r="G343" s="213"/>
      <c r="H343" s="213"/>
      <c r="I343" s="213"/>
      <c r="J343" s="213"/>
    </row>
    <row r="344" spans="1:10" ht="12.75">
      <c r="A344" s="213"/>
      <c r="B344" s="213"/>
      <c r="C344" s="213"/>
      <c r="D344" s="213"/>
      <c r="E344" s="213"/>
      <c r="F344" s="213"/>
      <c r="G344" s="213"/>
      <c r="H344" s="213"/>
      <c r="I344" s="213"/>
      <c r="J344" s="213"/>
    </row>
    <row r="345" spans="1:10" ht="12.75">
      <c r="A345" s="213"/>
      <c r="B345" s="213"/>
      <c r="C345" s="213"/>
      <c r="D345" s="213"/>
      <c r="E345" s="213"/>
      <c r="F345" s="213"/>
      <c r="G345" s="213"/>
      <c r="H345" s="213"/>
      <c r="I345" s="213"/>
      <c r="J345" s="213"/>
    </row>
    <row r="346" spans="1:10" ht="12.75">
      <c r="A346" s="213"/>
      <c r="B346" s="213"/>
      <c r="C346" s="213"/>
      <c r="D346" s="213"/>
      <c r="E346" s="213"/>
      <c r="F346" s="213"/>
      <c r="G346" s="213"/>
      <c r="H346" s="213"/>
      <c r="I346" s="213"/>
      <c r="J346" s="213"/>
    </row>
    <row r="347" spans="1:10" ht="12.75">
      <c r="A347" s="213"/>
      <c r="B347" s="213"/>
      <c r="C347" s="213"/>
      <c r="D347" s="213"/>
      <c r="E347" s="213"/>
      <c r="F347" s="213"/>
      <c r="G347" s="213"/>
      <c r="H347" s="213"/>
      <c r="I347" s="213"/>
      <c r="J347" s="213"/>
    </row>
    <row r="348" spans="1:10" ht="12.75">
      <c r="A348" s="213"/>
      <c r="B348" s="213"/>
      <c r="C348" s="213"/>
      <c r="D348" s="213"/>
      <c r="E348" s="213"/>
      <c r="F348" s="213"/>
      <c r="G348" s="213"/>
      <c r="H348" s="213"/>
      <c r="I348" s="213"/>
      <c r="J348" s="213"/>
    </row>
    <row r="349" spans="1:10" ht="12.75">
      <c r="A349" s="213"/>
      <c r="B349" s="213"/>
      <c r="C349" s="213"/>
      <c r="D349" s="213"/>
      <c r="E349" s="213"/>
      <c r="F349" s="213"/>
      <c r="G349" s="213"/>
      <c r="H349" s="213"/>
      <c r="I349" s="213"/>
      <c r="J349" s="213"/>
    </row>
    <row r="350" spans="1:10" ht="12.75">
      <c r="A350" s="213"/>
      <c r="B350" s="213"/>
      <c r="C350" s="213"/>
      <c r="D350" s="213"/>
      <c r="E350" s="213"/>
      <c r="F350" s="213"/>
      <c r="G350" s="213"/>
      <c r="H350" s="213"/>
      <c r="I350" s="213"/>
      <c r="J350" s="213"/>
    </row>
    <row r="351" spans="1:10" ht="12.75">
      <c r="A351" s="213"/>
      <c r="B351" s="213"/>
      <c r="C351" s="213"/>
      <c r="D351" s="213"/>
      <c r="E351" s="213"/>
      <c r="F351" s="213"/>
      <c r="G351" s="213"/>
      <c r="H351" s="213"/>
      <c r="I351" s="213"/>
      <c r="J351" s="213"/>
    </row>
    <row r="352" spans="1:10" ht="12.75">
      <c r="A352" s="213"/>
      <c r="B352" s="213"/>
      <c r="C352" s="213"/>
      <c r="D352" s="213"/>
      <c r="E352" s="213"/>
      <c r="F352" s="213"/>
      <c r="G352" s="213"/>
      <c r="H352" s="213"/>
      <c r="I352" s="213"/>
      <c r="J352" s="213"/>
    </row>
    <row r="353" spans="1:10" ht="12.75">
      <c r="A353" s="213"/>
      <c r="B353" s="213"/>
      <c r="C353" s="213"/>
      <c r="D353" s="213"/>
      <c r="E353" s="213"/>
      <c r="F353" s="213"/>
      <c r="G353" s="213"/>
      <c r="H353" s="213"/>
      <c r="I353" s="213"/>
      <c r="J353" s="213"/>
    </row>
    <row r="354" spans="1:10" ht="12.75">
      <c r="A354" s="213"/>
      <c r="B354" s="213"/>
      <c r="C354" s="213"/>
      <c r="D354" s="213"/>
      <c r="E354" s="213"/>
      <c r="F354" s="213"/>
      <c r="G354" s="213"/>
      <c r="H354" s="213"/>
      <c r="I354" s="213"/>
      <c r="J354" s="213"/>
    </row>
    <row r="355" spans="1:10" ht="12.75">
      <c r="A355" s="213"/>
      <c r="B355" s="213"/>
      <c r="C355" s="213"/>
      <c r="D355" s="213"/>
      <c r="E355" s="213"/>
      <c r="F355" s="213"/>
      <c r="G355" s="213"/>
      <c r="H355" s="213"/>
      <c r="I355" s="213"/>
      <c r="J355" s="213"/>
    </row>
    <row r="356" spans="1:10" ht="12.75">
      <c r="A356" s="213"/>
      <c r="B356" s="213"/>
      <c r="C356" s="213"/>
      <c r="D356" s="213"/>
      <c r="E356" s="213"/>
      <c r="F356" s="213"/>
      <c r="G356" s="213"/>
      <c r="H356" s="213"/>
      <c r="I356" s="213"/>
      <c r="J356" s="213"/>
    </row>
    <row r="357" spans="1:10" ht="12.75">
      <c r="A357" s="213"/>
      <c r="B357" s="213"/>
      <c r="C357" s="213"/>
      <c r="D357" s="213"/>
      <c r="E357" s="213"/>
      <c r="F357" s="213"/>
      <c r="G357" s="213"/>
      <c r="H357" s="213"/>
      <c r="I357" s="213"/>
      <c r="J357" s="213"/>
    </row>
    <row r="358" spans="1:10" ht="12.75">
      <c r="A358" s="213"/>
      <c r="B358" s="213"/>
      <c r="C358" s="213"/>
      <c r="D358" s="213"/>
      <c r="E358" s="213"/>
      <c r="F358" s="213"/>
      <c r="G358" s="213"/>
      <c r="H358" s="213"/>
      <c r="I358" s="213"/>
      <c r="J358" s="213"/>
    </row>
    <row r="359" spans="1:10" ht="12.75">
      <c r="A359" s="213"/>
      <c r="B359" s="213"/>
      <c r="C359" s="213"/>
      <c r="D359" s="213"/>
      <c r="E359" s="213"/>
      <c r="F359" s="213"/>
      <c r="G359" s="213"/>
      <c r="H359" s="213"/>
      <c r="I359" s="213"/>
      <c r="J359" s="213"/>
    </row>
    <row r="360" spans="1:10" ht="12.75">
      <c r="A360" s="213"/>
      <c r="B360" s="213"/>
      <c r="C360" s="213"/>
      <c r="D360" s="213"/>
      <c r="E360" s="213"/>
      <c r="F360" s="213"/>
      <c r="G360" s="213"/>
      <c r="H360" s="213"/>
      <c r="I360" s="213"/>
      <c r="J360" s="213"/>
    </row>
    <row r="361" spans="1:10" ht="12.75">
      <c r="A361" s="213"/>
      <c r="B361" s="213"/>
      <c r="C361" s="213"/>
      <c r="D361" s="213"/>
      <c r="E361" s="213"/>
      <c r="F361" s="213"/>
      <c r="G361" s="213"/>
      <c r="H361" s="213"/>
      <c r="I361" s="213"/>
      <c r="J361" s="213"/>
    </row>
    <row r="362" spans="1:10" ht="12.75">
      <c r="A362" s="213"/>
      <c r="B362" s="213"/>
      <c r="C362" s="213"/>
      <c r="D362" s="213"/>
      <c r="E362" s="213"/>
      <c r="F362" s="213"/>
      <c r="G362" s="213"/>
      <c r="H362" s="213"/>
      <c r="I362" s="213"/>
      <c r="J362" s="213"/>
    </row>
    <row r="363" spans="1:10" ht="12.75">
      <c r="A363" s="213"/>
      <c r="B363" s="213"/>
      <c r="C363" s="213"/>
      <c r="D363" s="213"/>
      <c r="E363" s="213"/>
      <c r="F363" s="213"/>
      <c r="G363" s="213"/>
      <c r="H363" s="213"/>
      <c r="I363" s="213"/>
      <c r="J363" s="213"/>
    </row>
    <row r="364" spans="1:10" ht="12.75">
      <c r="A364" s="213"/>
      <c r="B364" s="213"/>
      <c r="C364" s="213"/>
      <c r="D364" s="213"/>
      <c r="E364" s="213"/>
      <c r="F364" s="213"/>
      <c r="G364" s="213"/>
      <c r="H364" s="213"/>
      <c r="I364" s="213"/>
      <c r="J364" s="213"/>
    </row>
    <row r="365" spans="1:10" ht="12.75">
      <c r="A365" s="213"/>
      <c r="B365" s="213"/>
      <c r="C365" s="213"/>
      <c r="D365" s="213"/>
      <c r="E365" s="213"/>
      <c r="F365" s="213"/>
      <c r="G365" s="213"/>
      <c r="H365" s="213"/>
      <c r="I365" s="213"/>
      <c r="J365" s="213"/>
    </row>
    <row r="366" spans="1:10" ht="12.75">
      <c r="A366" s="213"/>
      <c r="B366" s="213"/>
      <c r="C366" s="213"/>
      <c r="D366" s="213"/>
      <c r="E366" s="213"/>
      <c r="F366" s="213"/>
      <c r="G366" s="213"/>
      <c r="H366" s="213"/>
      <c r="I366" s="213"/>
      <c r="J366" s="213"/>
    </row>
    <row r="367" spans="1:10" ht="12.75">
      <c r="A367" s="213"/>
      <c r="B367" s="213"/>
      <c r="C367" s="213"/>
      <c r="D367" s="213"/>
      <c r="E367" s="213"/>
      <c r="F367" s="213"/>
      <c r="G367" s="213"/>
      <c r="H367" s="213"/>
      <c r="I367" s="213"/>
      <c r="J367" s="213"/>
    </row>
    <row r="368" spans="1:10" ht="12.75">
      <c r="A368" s="213"/>
      <c r="B368" s="213"/>
      <c r="C368" s="213"/>
      <c r="D368" s="213"/>
      <c r="E368" s="213"/>
      <c r="F368" s="213"/>
      <c r="G368" s="213"/>
      <c r="H368" s="213"/>
      <c r="I368" s="213"/>
      <c r="J368" s="213"/>
    </row>
    <row r="369" spans="1:10" ht="12.75">
      <c r="A369" s="213"/>
      <c r="B369" s="213"/>
      <c r="C369" s="213"/>
      <c r="D369" s="213"/>
      <c r="E369" s="213"/>
      <c r="F369" s="213"/>
      <c r="G369" s="213"/>
      <c r="H369" s="213"/>
      <c r="I369" s="213"/>
      <c r="J369" s="213"/>
    </row>
    <row r="370" spans="1:10" ht="12.75">
      <c r="A370" s="213"/>
      <c r="B370" s="213"/>
      <c r="C370" s="213"/>
      <c r="D370" s="213"/>
      <c r="E370" s="213"/>
      <c r="F370" s="213"/>
      <c r="G370" s="213"/>
      <c r="H370" s="213"/>
      <c r="I370" s="213"/>
      <c r="J370" s="213"/>
    </row>
    <row r="371" spans="1:10" ht="12.75">
      <c r="A371" s="213"/>
      <c r="B371" s="213"/>
      <c r="C371" s="213"/>
      <c r="D371" s="213"/>
      <c r="E371" s="213"/>
      <c r="F371" s="213"/>
      <c r="G371" s="213"/>
      <c r="H371" s="213"/>
      <c r="I371" s="213"/>
      <c r="J371" s="213"/>
    </row>
    <row r="372" spans="1:10" ht="12.75">
      <c r="A372" s="213"/>
      <c r="B372" s="213"/>
      <c r="C372" s="213"/>
      <c r="D372" s="213"/>
      <c r="E372" s="213"/>
      <c r="F372" s="213"/>
      <c r="G372" s="213"/>
      <c r="H372" s="213"/>
      <c r="I372" s="213"/>
      <c r="J372" s="213"/>
    </row>
    <row r="373" spans="1:10" ht="12.75">
      <c r="A373" s="213"/>
      <c r="B373" s="213"/>
      <c r="C373" s="213"/>
      <c r="D373" s="213"/>
      <c r="E373" s="213"/>
      <c r="F373" s="213"/>
      <c r="G373" s="213"/>
      <c r="H373" s="213"/>
      <c r="I373" s="213"/>
      <c r="J373" s="213"/>
    </row>
    <row r="374" spans="1:10" ht="12.75">
      <c r="A374" s="213"/>
      <c r="B374" s="213"/>
      <c r="C374" s="213"/>
      <c r="D374" s="213"/>
      <c r="E374" s="213"/>
      <c r="F374" s="213"/>
      <c r="G374" s="213"/>
      <c r="H374" s="213"/>
      <c r="I374" s="213"/>
      <c r="J374" s="213"/>
    </row>
    <row r="375" spans="1:10" ht="12.75">
      <c r="A375" s="213"/>
      <c r="B375" s="213"/>
      <c r="C375" s="213"/>
      <c r="D375" s="213"/>
      <c r="E375" s="213"/>
      <c r="F375" s="213"/>
      <c r="G375" s="213"/>
      <c r="H375" s="213"/>
      <c r="I375" s="213"/>
      <c r="J375" s="213"/>
    </row>
    <row r="376" spans="1:10" ht="12.75">
      <c r="A376" s="213"/>
      <c r="B376" s="213"/>
      <c r="C376" s="213"/>
      <c r="D376" s="213"/>
      <c r="E376" s="213"/>
      <c r="F376" s="213"/>
      <c r="G376" s="213"/>
      <c r="H376" s="213"/>
      <c r="I376" s="213"/>
      <c r="J376" s="213"/>
    </row>
    <row r="377" spans="1:10" ht="12.75">
      <c r="A377" s="213"/>
      <c r="B377" s="213"/>
      <c r="C377" s="213"/>
      <c r="D377" s="213"/>
      <c r="E377" s="213"/>
      <c r="F377" s="213"/>
      <c r="G377" s="213"/>
      <c r="H377" s="213"/>
      <c r="I377" s="213"/>
      <c r="J377" s="213"/>
    </row>
    <row r="378" spans="1:10" ht="12.75">
      <c r="A378" s="213"/>
      <c r="B378" s="213"/>
      <c r="C378" s="213"/>
      <c r="D378" s="213"/>
      <c r="E378" s="213"/>
      <c r="F378" s="213"/>
      <c r="G378" s="213"/>
      <c r="H378" s="213"/>
      <c r="I378" s="213"/>
      <c r="J378" s="213"/>
    </row>
    <row r="379" spans="1:10" ht="12.75">
      <c r="A379" s="213"/>
      <c r="B379" s="213"/>
      <c r="C379" s="213"/>
      <c r="D379" s="213"/>
      <c r="E379" s="213"/>
      <c r="F379" s="213"/>
      <c r="G379" s="213"/>
      <c r="H379" s="213"/>
      <c r="I379" s="213"/>
      <c r="J379" s="213"/>
    </row>
    <row r="380" spans="1:10" ht="12.75">
      <c r="A380" s="213"/>
      <c r="B380" s="213"/>
      <c r="C380" s="213"/>
      <c r="D380" s="213"/>
      <c r="E380" s="213"/>
      <c r="F380" s="213"/>
      <c r="G380" s="213"/>
      <c r="H380" s="213"/>
      <c r="I380" s="213"/>
      <c r="J380" s="213"/>
    </row>
    <row r="381" spans="1:10" ht="12.75">
      <c r="A381" s="213"/>
      <c r="B381" s="213"/>
      <c r="C381" s="213"/>
      <c r="D381" s="213"/>
      <c r="E381" s="213"/>
      <c r="F381" s="213"/>
      <c r="G381" s="213"/>
      <c r="H381" s="213"/>
      <c r="I381" s="213"/>
      <c r="J381" s="213"/>
    </row>
    <row r="382" spans="1:10" ht="12.75">
      <c r="A382" s="213"/>
      <c r="B382" s="213"/>
      <c r="C382" s="213"/>
      <c r="D382" s="213"/>
      <c r="E382" s="213"/>
      <c r="F382" s="213"/>
      <c r="G382" s="213"/>
      <c r="H382" s="213"/>
      <c r="I382" s="213"/>
      <c r="J382" s="213"/>
    </row>
    <row r="383" spans="1:10" ht="12.75">
      <c r="A383" s="213"/>
      <c r="B383" s="213"/>
      <c r="C383" s="213"/>
      <c r="D383" s="213"/>
      <c r="E383" s="213"/>
      <c r="F383" s="213"/>
      <c r="G383" s="213"/>
      <c r="H383" s="213"/>
      <c r="I383" s="213"/>
      <c r="J383" s="213"/>
    </row>
    <row r="384" spans="1:10" ht="12.75">
      <c r="A384" s="213"/>
      <c r="B384" s="213"/>
      <c r="C384" s="213"/>
      <c r="D384" s="213"/>
      <c r="E384" s="213"/>
      <c r="F384" s="213"/>
      <c r="G384" s="213"/>
      <c r="H384" s="213"/>
      <c r="I384" s="213"/>
      <c r="J384" s="213"/>
    </row>
    <row r="385" spans="1:10" ht="12.75">
      <c r="A385" s="213"/>
      <c r="B385" s="213"/>
      <c r="C385" s="213"/>
      <c r="D385" s="213"/>
      <c r="E385" s="213"/>
      <c r="F385" s="213"/>
      <c r="G385" s="213"/>
      <c r="H385" s="213"/>
      <c r="I385" s="213"/>
      <c r="J385" s="213"/>
    </row>
    <row r="386" spans="1:10" ht="12.75">
      <c r="A386" s="213"/>
      <c r="B386" s="213"/>
      <c r="C386" s="213"/>
      <c r="D386" s="213"/>
      <c r="E386" s="213"/>
      <c r="F386" s="213"/>
      <c r="G386" s="213"/>
      <c r="H386" s="213"/>
      <c r="I386" s="213"/>
      <c r="J386" s="213"/>
    </row>
    <row r="387" spans="1:10" ht="12.75">
      <c r="A387" s="213"/>
      <c r="B387" s="213"/>
      <c r="C387" s="213"/>
      <c r="D387" s="213"/>
      <c r="E387" s="213"/>
      <c r="F387" s="213"/>
      <c r="G387" s="213"/>
      <c r="H387" s="213"/>
      <c r="I387" s="213"/>
      <c r="J387" s="213"/>
    </row>
    <row r="388" spans="1:10" ht="12.75">
      <c r="A388" s="213"/>
      <c r="B388" s="213"/>
      <c r="C388" s="213"/>
      <c r="D388" s="213"/>
      <c r="E388" s="213"/>
      <c r="F388" s="213"/>
      <c r="G388" s="213"/>
      <c r="H388" s="213"/>
      <c r="I388" s="213"/>
      <c r="J388" s="213"/>
    </row>
    <row r="389" spans="1:10" ht="12.75">
      <c r="A389" s="213"/>
      <c r="B389" s="213"/>
      <c r="C389" s="213"/>
      <c r="D389" s="213"/>
      <c r="E389" s="213"/>
      <c r="F389" s="213"/>
      <c r="G389" s="213"/>
      <c r="H389" s="213"/>
      <c r="I389" s="213"/>
      <c r="J389" s="213"/>
    </row>
    <row r="390" spans="1:10" ht="12.75">
      <c r="A390" s="213"/>
      <c r="B390" s="213"/>
      <c r="C390" s="213"/>
      <c r="D390" s="213"/>
      <c r="E390" s="213"/>
      <c r="F390" s="213"/>
      <c r="G390" s="213"/>
      <c r="H390" s="213"/>
      <c r="I390" s="213"/>
      <c r="J390" s="213"/>
    </row>
    <row r="391" spans="1:10" ht="12.75">
      <c r="A391" s="213"/>
      <c r="B391" s="213"/>
      <c r="C391" s="213"/>
      <c r="D391" s="213"/>
      <c r="E391" s="213"/>
      <c r="F391" s="213"/>
      <c r="G391" s="213"/>
      <c r="H391" s="213"/>
      <c r="I391" s="213"/>
      <c r="J391" s="213"/>
    </row>
    <row r="392" spans="1:10" ht="12.75">
      <c r="A392" s="213"/>
      <c r="B392" s="213"/>
      <c r="C392" s="213"/>
      <c r="D392" s="213"/>
      <c r="E392" s="213"/>
      <c r="F392" s="213"/>
      <c r="G392" s="213"/>
      <c r="H392" s="213"/>
      <c r="I392" s="213"/>
      <c r="J392" s="213"/>
    </row>
    <row r="393" spans="1:10" ht="12.75">
      <c r="A393" s="213"/>
      <c r="B393" s="213"/>
      <c r="C393" s="213"/>
      <c r="D393" s="213"/>
      <c r="E393" s="213"/>
      <c r="F393" s="213"/>
      <c r="G393" s="213"/>
      <c r="H393" s="213"/>
      <c r="I393" s="213"/>
      <c r="J393" s="213"/>
    </row>
    <row r="394" spans="1:10" ht="12.75">
      <c r="A394" s="213"/>
      <c r="B394" s="213"/>
      <c r="C394" s="213"/>
      <c r="D394" s="213"/>
      <c r="E394" s="213"/>
      <c r="F394" s="213"/>
      <c r="G394" s="213"/>
      <c r="H394" s="213"/>
      <c r="I394" s="213"/>
      <c r="J394" s="213"/>
    </row>
    <row r="395" spans="1:10" ht="12.75">
      <c r="A395" s="213"/>
      <c r="B395" s="213"/>
      <c r="C395" s="213"/>
      <c r="D395" s="213"/>
      <c r="E395" s="213"/>
      <c r="F395" s="213"/>
      <c r="G395" s="213"/>
      <c r="H395" s="213"/>
      <c r="I395" s="213"/>
      <c r="J395" s="213"/>
    </row>
    <row r="396" spans="1:10" ht="12.75">
      <c r="A396" s="213"/>
      <c r="B396" s="213"/>
      <c r="C396" s="213"/>
      <c r="D396" s="213"/>
      <c r="E396" s="213"/>
      <c r="F396" s="213"/>
      <c r="G396" s="213"/>
      <c r="H396" s="213"/>
      <c r="I396" s="213"/>
      <c r="J396" s="213"/>
    </row>
    <row r="397" spans="1:10" ht="12.75">
      <c r="A397" s="213"/>
      <c r="B397" s="213"/>
      <c r="C397" s="213"/>
      <c r="D397" s="213"/>
      <c r="E397" s="213"/>
      <c r="F397" s="213"/>
      <c r="G397" s="213"/>
      <c r="H397" s="213"/>
      <c r="I397" s="213"/>
      <c r="J397" s="213"/>
    </row>
    <row r="398" spans="1:10" ht="12.75">
      <c r="A398" s="213"/>
      <c r="B398" s="213"/>
      <c r="C398" s="213"/>
      <c r="D398" s="213"/>
      <c r="E398" s="213"/>
      <c r="F398" s="213"/>
      <c r="G398" s="213"/>
      <c r="H398" s="213"/>
      <c r="I398" s="213"/>
      <c r="J398" s="213"/>
    </row>
    <row r="399" spans="1:10" ht="12.75">
      <c r="A399" s="213"/>
      <c r="B399" s="213"/>
      <c r="C399" s="213"/>
      <c r="D399" s="213"/>
      <c r="E399" s="213"/>
      <c r="F399" s="213"/>
      <c r="G399" s="213"/>
      <c r="H399" s="213"/>
      <c r="I399" s="213"/>
      <c r="J399" s="213"/>
    </row>
    <row r="400" spans="1:10" ht="12.75">
      <c r="A400" s="213"/>
      <c r="B400" s="213"/>
      <c r="C400" s="213"/>
      <c r="D400" s="213"/>
      <c r="E400" s="213"/>
      <c r="F400" s="213"/>
      <c r="G400" s="213"/>
      <c r="H400" s="213"/>
      <c r="I400" s="213"/>
      <c r="J400" s="213"/>
    </row>
    <row r="401" spans="1:10" ht="12.75">
      <c r="A401" s="213"/>
      <c r="B401" s="213"/>
      <c r="C401" s="213"/>
      <c r="D401" s="213"/>
      <c r="E401" s="213"/>
      <c r="F401" s="213"/>
      <c r="G401" s="213"/>
      <c r="H401" s="213"/>
      <c r="I401" s="213"/>
      <c r="J401" s="213"/>
    </row>
    <row r="402" spans="1:10" ht="12.75">
      <c r="A402" s="213"/>
      <c r="B402" s="213"/>
      <c r="C402" s="213"/>
      <c r="D402" s="213"/>
      <c r="E402" s="213"/>
      <c r="F402" s="213"/>
      <c r="G402" s="213"/>
      <c r="H402" s="213"/>
      <c r="I402" s="213"/>
      <c r="J402" s="213"/>
    </row>
    <row r="403" spans="1:10" ht="12.75">
      <c r="A403" s="213"/>
      <c r="B403" s="213"/>
      <c r="C403" s="213"/>
      <c r="D403" s="213"/>
      <c r="E403" s="213"/>
      <c r="F403" s="213"/>
      <c r="G403" s="213"/>
      <c r="H403" s="213"/>
      <c r="I403" s="213"/>
      <c r="J403" s="213"/>
    </row>
    <row r="404" spans="1:10" ht="12.75">
      <c r="A404" s="213"/>
      <c r="B404" s="213"/>
      <c r="C404" s="213"/>
      <c r="D404" s="213"/>
      <c r="E404" s="213"/>
      <c r="F404" s="213"/>
      <c r="G404" s="213"/>
      <c r="H404" s="213"/>
      <c r="I404" s="213"/>
      <c r="J404" s="213"/>
    </row>
    <row r="405" spans="1:10" ht="12.75">
      <c r="A405" s="213"/>
      <c r="B405" s="213"/>
      <c r="C405" s="213"/>
      <c r="D405" s="213"/>
      <c r="E405" s="213"/>
      <c r="F405" s="213"/>
      <c r="G405" s="213"/>
      <c r="H405" s="213"/>
      <c r="I405" s="213"/>
      <c r="J405" s="213"/>
    </row>
    <row r="406" spans="1:10" ht="12.75">
      <c r="A406" s="213"/>
      <c r="B406" s="213"/>
      <c r="C406" s="213"/>
      <c r="D406" s="213"/>
      <c r="E406" s="213"/>
      <c r="F406" s="213"/>
      <c r="G406" s="213"/>
      <c r="H406" s="213"/>
      <c r="I406" s="213"/>
      <c r="J406" s="213"/>
    </row>
    <row r="407" spans="1:10" ht="12.75">
      <c r="A407" s="213"/>
      <c r="B407" s="213"/>
      <c r="C407" s="213"/>
      <c r="D407" s="213"/>
      <c r="E407" s="213"/>
      <c r="F407" s="213"/>
      <c r="G407" s="213"/>
      <c r="H407" s="213"/>
      <c r="I407" s="213"/>
      <c r="J407" s="213"/>
    </row>
    <row r="408" spans="1:10" ht="12.75">
      <c r="A408" s="213"/>
      <c r="B408" s="213"/>
      <c r="C408" s="213"/>
      <c r="D408" s="213"/>
      <c r="E408" s="213"/>
      <c r="F408" s="213"/>
      <c r="G408" s="213"/>
      <c r="H408" s="213"/>
      <c r="I408" s="213"/>
      <c r="J408" s="213"/>
    </row>
    <row r="409" spans="1:10" ht="12.75">
      <c r="A409" s="213"/>
      <c r="B409" s="213"/>
      <c r="C409" s="213"/>
      <c r="D409" s="213"/>
      <c r="E409" s="213"/>
      <c r="F409" s="213"/>
      <c r="G409" s="213"/>
      <c r="H409" s="213"/>
      <c r="I409" s="213"/>
      <c r="J409" s="213"/>
    </row>
    <row r="410" spans="1:10" ht="12.75">
      <c r="A410" s="213"/>
      <c r="B410" s="213"/>
      <c r="C410" s="213"/>
      <c r="D410" s="213"/>
      <c r="E410" s="213"/>
      <c r="F410" s="213"/>
      <c r="G410" s="213"/>
      <c r="H410" s="213"/>
      <c r="I410" s="213"/>
      <c r="J410" s="213"/>
    </row>
    <row r="411" spans="1:10" ht="12.75">
      <c r="A411" s="213"/>
      <c r="B411" s="213"/>
      <c r="C411" s="213"/>
      <c r="D411" s="213"/>
      <c r="E411" s="213"/>
      <c r="F411" s="213"/>
      <c r="G411" s="213"/>
      <c r="H411" s="213"/>
      <c r="I411" s="213"/>
      <c r="J411" s="213"/>
    </row>
    <row r="412" spans="1:10" ht="12.75">
      <c r="A412" s="213"/>
      <c r="B412" s="213"/>
      <c r="C412" s="213"/>
      <c r="D412" s="213"/>
      <c r="E412" s="213"/>
      <c r="F412" s="213"/>
      <c r="G412" s="213"/>
      <c r="H412" s="213"/>
      <c r="I412" s="213"/>
      <c r="J412" s="213"/>
    </row>
    <row r="413" spans="1:10" ht="12.75">
      <c r="A413" s="213"/>
      <c r="B413" s="213"/>
      <c r="C413" s="213"/>
      <c r="D413" s="213"/>
      <c r="E413" s="213"/>
      <c r="F413" s="213"/>
      <c r="G413" s="213"/>
      <c r="H413" s="213"/>
      <c r="I413" s="213"/>
      <c r="J413" s="213"/>
    </row>
    <row r="414" spans="1:10" ht="12.75">
      <c r="A414" s="213"/>
      <c r="B414" s="213"/>
      <c r="C414" s="213"/>
      <c r="D414" s="213"/>
      <c r="E414" s="213"/>
      <c r="F414" s="213"/>
      <c r="G414" s="213"/>
      <c r="H414" s="213"/>
      <c r="I414" s="213"/>
      <c r="J414" s="213"/>
    </row>
    <row r="415" spans="1:10" ht="12.75">
      <c r="A415" s="213"/>
      <c r="B415" s="213"/>
      <c r="C415" s="213"/>
      <c r="D415" s="213"/>
      <c r="E415" s="213"/>
      <c r="F415" s="213"/>
      <c r="G415" s="213"/>
      <c r="H415" s="213"/>
      <c r="I415" s="213"/>
      <c r="J415" s="213"/>
    </row>
    <row r="416" spans="1:10" ht="12.75">
      <c r="A416" s="213"/>
      <c r="B416" s="213"/>
      <c r="C416" s="213"/>
      <c r="D416" s="213"/>
      <c r="E416" s="213"/>
      <c r="F416" s="213"/>
      <c r="G416" s="213"/>
      <c r="H416" s="213"/>
      <c r="I416" s="213"/>
      <c r="J416" s="213"/>
    </row>
    <row r="417" spans="1:10" ht="12.75">
      <c r="A417" s="213"/>
      <c r="B417" s="213"/>
      <c r="C417" s="213"/>
      <c r="D417" s="213"/>
      <c r="E417" s="213"/>
      <c r="F417" s="213"/>
      <c r="G417" s="213"/>
      <c r="H417" s="213"/>
      <c r="I417" s="213"/>
      <c r="J417" s="213"/>
    </row>
    <row r="418" spans="1:10" ht="12.75">
      <c r="A418" s="213"/>
      <c r="B418" s="213"/>
      <c r="C418" s="213"/>
      <c r="D418" s="213"/>
      <c r="E418" s="213"/>
      <c r="F418" s="213"/>
      <c r="G418" s="213"/>
      <c r="H418" s="213"/>
      <c r="I418" s="213"/>
      <c r="J418" s="213"/>
    </row>
    <row r="419" spans="1:10" ht="12.75">
      <c r="A419" s="213"/>
      <c r="B419" s="213"/>
      <c r="C419" s="213"/>
      <c r="D419" s="213"/>
      <c r="E419" s="213"/>
      <c r="F419" s="213"/>
      <c r="G419" s="213"/>
      <c r="H419" s="213"/>
      <c r="I419" s="213"/>
      <c r="J419" s="213"/>
    </row>
    <row r="420" spans="1:10" ht="12.75">
      <c r="A420" s="213"/>
      <c r="B420" s="213"/>
      <c r="C420" s="213"/>
      <c r="D420" s="213"/>
      <c r="E420" s="213"/>
      <c r="F420" s="213"/>
      <c r="G420" s="213"/>
      <c r="H420" s="213"/>
      <c r="I420" s="213"/>
      <c r="J420" s="213"/>
    </row>
    <row r="421" spans="1:10" ht="12.75">
      <c r="A421" s="213"/>
      <c r="B421" s="213"/>
      <c r="C421" s="213"/>
      <c r="D421" s="213"/>
      <c r="E421" s="213"/>
      <c r="F421" s="213"/>
      <c r="G421" s="213"/>
      <c r="H421" s="213"/>
      <c r="I421" s="213"/>
      <c r="J421" s="213"/>
    </row>
    <row r="422" spans="1:10" ht="12.75">
      <c r="A422" s="213"/>
      <c r="B422" s="213"/>
      <c r="C422" s="213"/>
      <c r="D422" s="213"/>
      <c r="E422" s="213"/>
      <c r="F422" s="213"/>
      <c r="G422" s="213"/>
      <c r="H422" s="213"/>
      <c r="I422" s="213"/>
      <c r="J422" s="213"/>
    </row>
    <row r="423" spans="1:10" ht="12.75">
      <c r="A423" s="213"/>
      <c r="B423" s="213"/>
      <c r="C423" s="213"/>
      <c r="D423" s="213"/>
      <c r="E423" s="213"/>
      <c r="F423" s="213"/>
      <c r="G423" s="213"/>
      <c r="H423" s="213"/>
      <c r="I423" s="213"/>
      <c r="J423" s="213"/>
    </row>
    <row r="424" spans="1:10" ht="12.75">
      <c r="A424" s="213"/>
      <c r="B424" s="213"/>
      <c r="C424" s="213"/>
      <c r="D424" s="213"/>
      <c r="E424" s="213"/>
      <c r="F424" s="213"/>
      <c r="G424" s="213"/>
      <c r="H424" s="213"/>
      <c r="I424" s="213"/>
      <c r="J424" s="213"/>
    </row>
    <row r="425" spans="1:10" ht="12.75">
      <c r="A425" s="213"/>
      <c r="B425" s="213"/>
      <c r="C425" s="213"/>
      <c r="D425" s="213"/>
      <c r="E425" s="213"/>
      <c r="F425" s="213"/>
      <c r="G425" s="213"/>
      <c r="H425" s="213"/>
      <c r="I425" s="213"/>
      <c r="J425" s="213"/>
    </row>
    <row r="426" spans="1:10" ht="12.75">
      <c r="A426" s="213"/>
      <c r="B426" s="213"/>
      <c r="C426" s="213"/>
      <c r="D426" s="213"/>
      <c r="E426" s="213"/>
      <c r="F426" s="213"/>
      <c r="G426" s="213"/>
      <c r="H426" s="213"/>
      <c r="I426" s="213"/>
      <c r="J426" s="213"/>
    </row>
    <row r="427" spans="1:10" ht="12.75">
      <c r="A427" s="213"/>
      <c r="B427" s="213"/>
      <c r="C427" s="213"/>
      <c r="D427" s="213"/>
      <c r="E427" s="213"/>
      <c r="F427" s="213"/>
      <c r="G427" s="213"/>
      <c r="H427" s="213"/>
      <c r="I427" s="213"/>
      <c r="J427" s="213"/>
    </row>
    <row r="428" spans="1:10" ht="12.75">
      <c r="A428" s="213"/>
      <c r="B428" s="213"/>
      <c r="C428" s="213"/>
      <c r="D428" s="213"/>
      <c r="E428" s="213"/>
      <c r="F428" s="213"/>
      <c r="G428" s="213"/>
      <c r="H428" s="213"/>
      <c r="I428" s="213"/>
      <c r="J428" s="213"/>
    </row>
    <row r="429" spans="1:10" ht="12.75">
      <c r="A429" s="213"/>
      <c r="B429" s="213"/>
      <c r="C429" s="213"/>
      <c r="D429" s="213"/>
      <c r="E429" s="213"/>
      <c r="F429" s="213"/>
      <c r="G429" s="213"/>
      <c r="H429" s="213"/>
      <c r="I429" s="213"/>
      <c r="J429" s="213"/>
    </row>
    <row r="430" spans="1:10" ht="12.75">
      <c r="A430" s="213"/>
      <c r="B430" s="213"/>
      <c r="C430" s="213"/>
      <c r="D430" s="213"/>
      <c r="E430" s="213"/>
      <c r="F430" s="213"/>
      <c r="G430" s="213"/>
      <c r="H430" s="213"/>
      <c r="I430" s="213"/>
      <c r="J430" s="213"/>
    </row>
    <row r="431" spans="1:10" ht="12.75">
      <c r="A431" s="213"/>
      <c r="B431" s="213"/>
      <c r="C431" s="213"/>
      <c r="D431" s="213"/>
      <c r="E431" s="213"/>
      <c r="F431" s="213"/>
      <c r="G431" s="213"/>
      <c r="H431" s="213"/>
      <c r="I431" s="213"/>
      <c r="J431" s="213"/>
    </row>
    <row r="432" spans="1:10" ht="12.75">
      <c r="A432" s="213"/>
      <c r="B432" s="213"/>
      <c r="C432" s="213"/>
      <c r="D432" s="213"/>
      <c r="E432" s="213"/>
      <c r="F432" s="213"/>
      <c r="G432" s="213"/>
      <c r="H432" s="213"/>
      <c r="I432" s="213"/>
      <c r="J432" s="213"/>
    </row>
    <row r="433" spans="1:10" ht="12.75">
      <c r="A433" s="213"/>
      <c r="B433" s="213"/>
      <c r="C433" s="213"/>
      <c r="D433" s="213"/>
      <c r="E433" s="213"/>
      <c r="F433" s="213"/>
      <c r="G433" s="213"/>
      <c r="H433" s="213"/>
      <c r="I433" s="213"/>
      <c r="J433" s="213"/>
    </row>
    <row r="434" spans="1:10" ht="12.75">
      <c r="A434" s="213"/>
      <c r="B434" s="213"/>
      <c r="C434" s="213"/>
      <c r="D434" s="213"/>
      <c r="E434" s="213"/>
      <c r="F434" s="213"/>
      <c r="G434" s="213"/>
      <c r="H434" s="213"/>
      <c r="I434" s="213"/>
      <c r="J434" s="213"/>
    </row>
    <row r="435" spans="1:10" ht="12.75">
      <c r="A435" s="213"/>
      <c r="B435" s="213"/>
      <c r="C435" s="213"/>
      <c r="D435" s="213"/>
      <c r="E435" s="213"/>
      <c r="F435" s="213"/>
      <c r="G435" s="213"/>
      <c r="H435" s="213"/>
      <c r="I435" s="213"/>
      <c r="J435" s="213"/>
    </row>
    <row r="436" spans="1:10" ht="12.75">
      <c r="A436" s="213"/>
      <c r="B436" s="213"/>
      <c r="C436" s="213"/>
      <c r="D436" s="213"/>
      <c r="E436" s="213"/>
      <c r="F436" s="213"/>
      <c r="G436" s="213"/>
      <c r="H436" s="213"/>
      <c r="I436" s="213"/>
      <c r="J436" s="213"/>
    </row>
    <row r="437" spans="1:10" ht="12.75">
      <c r="A437" s="213"/>
      <c r="B437" s="213"/>
      <c r="C437" s="213"/>
      <c r="D437" s="213"/>
      <c r="E437" s="213"/>
      <c r="F437" s="213"/>
      <c r="G437" s="213"/>
      <c r="H437" s="213"/>
      <c r="I437" s="213"/>
      <c r="J437" s="213"/>
    </row>
    <row r="438" spans="1:10" ht="12.75">
      <c r="A438" s="213"/>
      <c r="B438" s="213"/>
      <c r="C438" s="213"/>
      <c r="D438" s="213"/>
      <c r="E438" s="213"/>
      <c r="F438" s="213"/>
      <c r="G438" s="213"/>
      <c r="H438" s="213"/>
      <c r="I438" s="213"/>
      <c r="J438" s="213"/>
    </row>
    <row r="439" spans="1:10" ht="12.75">
      <c r="A439" s="213"/>
      <c r="B439" s="213"/>
      <c r="C439" s="213"/>
      <c r="D439" s="213"/>
      <c r="E439" s="213"/>
      <c r="F439" s="213"/>
      <c r="G439" s="213"/>
      <c r="H439" s="213"/>
      <c r="I439" s="213"/>
      <c r="J439" s="213"/>
    </row>
    <row r="440" spans="1:10" ht="12.75">
      <c r="A440" s="213"/>
      <c r="B440" s="213"/>
      <c r="C440" s="213"/>
      <c r="D440" s="213"/>
      <c r="E440" s="213"/>
      <c r="F440" s="213"/>
      <c r="G440" s="213"/>
      <c r="H440" s="213"/>
      <c r="I440" s="213"/>
      <c r="J440" s="213"/>
    </row>
    <row r="441" spans="1:10" ht="12.75">
      <c r="A441" s="213"/>
      <c r="B441" s="213"/>
      <c r="C441" s="213"/>
      <c r="D441" s="213"/>
      <c r="E441" s="213"/>
      <c r="F441" s="213"/>
      <c r="G441" s="213"/>
      <c r="H441" s="213"/>
      <c r="I441" s="213"/>
      <c r="J441" s="213"/>
    </row>
    <row r="442" spans="1:10" ht="12.75">
      <c r="A442" s="213"/>
      <c r="B442" s="213"/>
      <c r="C442" s="213"/>
      <c r="D442" s="213"/>
      <c r="E442" s="213"/>
      <c r="F442" s="213"/>
      <c r="G442" s="213"/>
      <c r="H442" s="213"/>
      <c r="I442" s="213"/>
      <c r="J442" s="213"/>
    </row>
    <row r="443" spans="1:10" ht="12.75">
      <c r="A443" s="213"/>
      <c r="B443" s="213"/>
      <c r="C443" s="213"/>
      <c r="D443" s="213"/>
      <c r="E443" s="213"/>
      <c r="F443" s="213"/>
      <c r="G443" s="213"/>
      <c r="H443" s="213"/>
      <c r="I443" s="213"/>
      <c r="J443" s="213"/>
    </row>
    <row r="444" spans="1:10" ht="12.75">
      <c r="A444" s="213"/>
      <c r="B444" s="213"/>
      <c r="C444" s="213"/>
      <c r="D444" s="213"/>
      <c r="E444" s="213"/>
      <c r="F444" s="213"/>
      <c r="G444" s="213"/>
      <c r="H444" s="213"/>
      <c r="I444" s="213"/>
      <c r="J444" s="213"/>
    </row>
    <row r="445" spans="1:10" ht="12.75">
      <c r="A445" s="213"/>
      <c r="B445" s="213"/>
      <c r="C445" s="213"/>
      <c r="D445" s="213"/>
      <c r="E445" s="213"/>
      <c r="F445" s="213"/>
      <c r="G445" s="213"/>
      <c r="H445" s="213"/>
      <c r="I445" s="213"/>
      <c r="J445" s="213"/>
    </row>
    <row r="446" spans="1:10" ht="12.75">
      <c r="A446" s="213"/>
      <c r="B446" s="213"/>
      <c r="C446" s="213"/>
      <c r="D446" s="213"/>
      <c r="E446" s="213"/>
      <c r="F446" s="213"/>
      <c r="G446" s="213"/>
      <c r="H446" s="213"/>
      <c r="I446" s="213"/>
      <c r="J446" s="213"/>
    </row>
    <row r="447" spans="1:10" ht="12.75">
      <c r="A447" s="213"/>
      <c r="B447" s="213"/>
      <c r="C447" s="213"/>
      <c r="D447" s="213"/>
      <c r="E447" s="213"/>
      <c r="F447" s="213"/>
      <c r="G447" s="213"/>
      <c r="H447" s="213"/>
      <c r="I447" s="213"/>
      <c r="J447" s="213"/>
    </row>
    <row r="448" spans="1:10" ht="12.75">
      <c r="A448" s="213"/>
      <c r="B448" s="213"/>
      <c r="C448" s="213"/>
      <c r="D448" s="213"/>
      <c r="E448" s="213"/>
      <c r="F448" s="213"/>
      <c r="G448" s="213"/>
      <c r="H448" s="213"/>
      <c r="I448" s="213"/>
      <c r="J448" s="213"/>
    </row>
    <row r="449" spans="1:10" ht="12.75">
      <c r="A449" s="213"/>
      <c r="B449" s="213"/>
      <c r="C449" s="213"/>
      <c r="D449" s="213"/>
      <c r="E449" s="213"/>
      <c r="F449" s="213"/>
      <c r="G449" s="213"/>
      <c r="H449" s="213"/>
      <c r="I449" s="213"/>
      <c r="J449" s="213"/>
    </row>
    <row r="450" spans="1:10" ht="12.75">
      <c r="A450" s="213"/>
      <c r="B450" s="213"/>
      <c r="C450" s="213"/>
      <c r="D450" s="213"/>
      <c r="E450" s="213"/>
      <c r="F450" s="213"/>
      <c r="G450" s="213"/>
      <c r="H450" s="213"/>
      <c r="I450" s="213"/>
      <c r="J450" s="213"/>
    </row>
    <row r="451" spans="1:10" ht="12.75">
      <c r="A451" s="213"/>
      <c r="B451" s="213"/>
      <c r="C451" s="213"/>
      <c r="D451" s="213"/>
      <c r="E451" s="213"/>
      <c r="F451" s="213"/>
      <c r="G451" s="213"/>
      <c r="H451" s="213"/>
      <c r="I451" s="213"/>
      <c r="J451" s="213"/>
    </row>
    <row r="452" spans="1:10" ht="12.75">
      <c r="A452" s="213"/>
      <c r="B452" s="213"/>
      <c r="C452" s="213"/>
      <c r="D452" s="213"/>
      <c r="E452" s="213"/>
      <c r="F452" s="213"/>
      <c r="G452" s="213"/>
      <c r="H452" s="213"/>
      <c r="I452" s="213"/>
      <c r="J452" s="213"/>
    </row>
    <row r="453" spans="1:10" ht="12.75">
      <c r="A453" s="213"/>
      <c r="B453" s="213"/>
      <c r="C453" s="213"/>
      <c r="D453" s="213"/>
      <c r="E453" s="213"/>
      <c r="F453" s="213"/>
      <c r="G453" s="213"/>
      <c r="H453" s="213"/>
      <c r="I453" s="213"/>
      <c r="J453" s="213"/>
    </row>
    <row r="454" spans="1:10" ht="12.75">
      <c r="A454" s="213"/>
      <c r="B454" s="213"/>
      <c r="C454" s="213"/>
      <c r="D454" s="213"/>
      <c r="E454" s="213"/>
      <c r="F454" s="213"/>
      <c r="G454" s="213"/>
      <c r="H454" s="213"/>
      <c r="I454" s="213"/>
      <c r="J454" s="213"/>
    </row>
    <row r="455" spans="1:10" ht="12.75">
      <c r="A455" s="213"/>
      <c r="B455" s="213"/>
      <c r="C455" s="213"/>
      <c r="D455" s="213"/>
      <c r="E455" s="213"/>
      <c r="F455" s="213"/>
      <c r="G455" s="213"/>
      <c r="H455" s="213"/>
      <c r="I455" s="213"/>
      <c r="J455" s="213"/>
    </row>
    <row r="456" spans="1:10" ht="12.75">
      <c r="A456" s="213"/>
      <c r="B456" s="213"/>
      <c r="C456" s="213"/>
      <c r="D456" s="213"/>
      <c r="E456" s="213"/>
      <c r="F456" s="213"/>
      <c r="G456" s="213"/>
      <c r="H456" s="213"/>
      <c r="I456" s="213"/>
      <c r="J456" s="213"/>
    </row>
    <row r="457" spans="1:10" ht="12.75">
      <c r="A457" s="213"/>
      <c r="B457" s="213"/>
      <c r="C457" s="213"/>
      <c r="D457" s="213"/>
      <c r="E457" s="213"/>
      <c r="F457" s="213"/>
      <c r="G457" s="213"/>
      <c r="H457" s="213"/>
      <c r="I457" s="213"/>
      <c r="J457" s="213"/>
    </row>
    <row r="458" spans="1:10" ht="12.75">
      <c r="A458" s="213"/>
      <c r="B458" s="213"/>
      <c r="C458" s="213"/>
      <c r="D458" s="213"/>
      <c r="E458" s="213"/>
      <c r="F458" s="213"/>
      <c r="G458" s="213"/>
      <c r="H458" s="213"/>
      <c r="I458" s="213"/>
      <c r="J458" s="213"/>
    </row>
    <row r="459" spans="1:10" ht="12.75">
      <c r="A459" s="213"/>
      <c r="B459" s="213"/>
      <c r="C459" s="213"/>
      <c r="D459" s="213"/>
      <c r="E459" s="213"/>
      <c r="F459" s="213"/>
      <c r="G459" s="213"/>
      <c r="H459" s="213"/>
      <c r="I459" s="213"/>
      <c r="J459" s="213"/>
    </row>
    <row r="460" spans="1:10" ht="12.75">
      <c r="A460" s="213"/>
      <c r="B460" s="213"/>
      <c r="C460" s="213"/>
      <c r="D460" s="213"/>
      <c r="E460" s="213"/>
      <c r="F460" s="213"/>
      <c r="G460" s="213"/>
      <c r="H460" s="213"/>
      <c r="I460" s="213"/>
      <c r="J460" s="213"/>
    </row>
    <row r="461" spans="1:10" ht="12.75">
      <c r="A461" s="213"/>
      <c r="B461" s="213"/>
      <c r="C461" s="213"/>
      <c r="D461" s="213"/>
      <c r="E461" s="213"/>
      <c r="F461" s="213"/>
      <c r="G461" s="213"/>
      <c r="H461" s="213"/>
      <c r="I461" s="213"/>
      <c r="J461" s="213"/>
    </row>
    <row r="462" spans="1:10" ht="12.75">
      <c r="A462" s="213"/>
      <c r="B462" s="213"/>
      <c r="C462" s="213"/>
      <c r="D462" s="213"/>
      <c r="E462" s="213"/>
      <c r="F462" s="213"/>
      <c r="G462" s="213"/>
      <c r="H462" s="213"/>
      <c r="I462" s="213"/>
      <c r="J462" s="213"/>
    </row>
    <row r="463" spans="1:10" ht="12.75">
      <c r="A463" s="213"/>
      <c r="B463" s="213"/>
      <c r="C463" s="213"/>
      <c r="D463" s="213"/>
      <c r="E463" s="213"/>
      <c r="F463" s="213"/>
      <c r="G463" s="213"/>
      <c r="H463" s="213"/>
      <c r="I463" s="213"/>
      <c r="J463" s="213"/>
    </row>
    <row r="464" spans="1:10" ht="12.75">
      <c r="A464" s="213"/>
      <c r="B464" s="213"/>
      <c r="C464" s="213"/>
      <c r="D464" s="213"/>
      <c r="E464" s="213"/>
      <c r="F464" s="213"/>
      <c r="G464" s="213"/>
      <c r="H464" s="213"/>
      <c r="I464" s="213"/>
      <c r="J464" s="213"/>
    </row>
    <row r="465" spans="1:10" ht="12.75">
      <c r="A465" s="213"/>
      <c r="B465" s="213"/>
      <c r="C465" s="213"/>
      <c r="D465" s="213"/>
      <c r="E465" s="213"/>
      <c r="F465" s="213"/>
      <c r="G465" s="213"/>
      <c r="H465" s="213"/>
      <c r="I465" s="213"/>
      <c r="J465" s="213"/>
    </row>
    <row r="466" spans="1:10" ht="12.75">
      <c r="A466" s="213"/>
      <c r="B466" s="213"/>
      <c r="C466" s="213"/>
      <c r="D466" s="213"/>
      <c r="E466" s="213"/>
      <c r="F466" s="213"/>
      <c r="G466" s="213"/>
      <c r="H466" s="213"/>
      <c r="I466" s="213"/>
      <c r="J466" s="213"/>
    </row>
    <row r="467" spans="1:10" ht="12.75">
      <c r="A467" s="213"/>
      <c r="B467" s="213"/>
      <c r="C467" s="213"/>
      <c r="D467" s="213"/>
      <c r="E467" s="213"/>
      <c r="F467" s="213"/>
      <c r="G467" s="213"/>
      <c r="H467" s="213"/>
      <c r="I467" s="213"/>
      <c r="J467" s="213"/>
    </row>
    <row r="468" spans="1:10" ht="12.75">
      <c r="A468" s="213"/>
      <c r="B468" s="213"/>
      <c r="C468" s="213"/>
      <c r="D468" s="213"/>
      <c r="E468" s="213"/>
      <c r="F468" s="213"/>
      <c r="G468" s="213"/>
      <c r="H468" s="213"/>
      <c r="I468" s="213"/>
      <c r="J468" s="213"/>
    </row>
    <row r="469" spans="1:10" ht="12.75">
      <c r="A469" s="213"/>
      <c r="B469" s="213"/>
      <c r="C469" s="213"/>
      <c r="D469" s="213"/>
      <c r="E469" s="213"/>
      <c r="F469" s="213"/>
      <c r="G469" s="213"/>
      <c r="H469" s="213"/>
      <c r="I469" s="213"/>
      <c r="J469" s="213"/>
    </row>
    <row r="470" spans="1:10" ht="12.75">
      <c r="A470" s="213"/>
      <c r="B470" s="213"/>
      <c r="C470" s="213"/>
      <c r="D470" s="213"/>
      <c r="E470" s="213"/>
      <c r="F470" s="213"/>
      <c r="G470" s="213"/>
      <c r="H470" s="213"/>
      <c r="I470" s="213"/>
      <c r="J470" s="213"/>
    </row>
    <row r="471" spans="1:10" ht="12.75">
      <c r="A471" s="213"/>
      <c r="B471" s="213"/>
      <c r="C471" s="213"/>
      <c r="D471" s="213"/>
      <c r="E471" s="213"/>
      <c r="F471" s="213"/>
      <c r="G471" s="213"/>
      <c r="H471" s="213"/>
      <c r="I471" s="213"/>
      <c r="J471" s="213"/>
    </row>
    <row r="472" spans="1:10" ht="12.75">
      <c r="A472" s="213"/>
      <c r="B472" s="213"/>
      <c r="C472" s="213"/>
      <c r="D472" s="213"/>
      <c r="E472" s="213"/>
      <c r="F472" s="213"/>
      <c r="G472" s="213"/>
      <c r="H472" s="213"/>
      <c r="I472" s="213"/>
      <c r="J472" s="213"/>
    </row>
    <row r="473" spans="1:10" ht="12.75">
      <c r="A473" s="213"/>
      <c r="B473" s="213"/>
      <c r="C473" s="213"/>
      <c r="D473" s="213"/>
      <c r="E473" s="213"/>
      <c r="F473" s="213"/>
      <c r="G473" s="213"/>
      <c r="H473" s="213"/>
      <c r="I473" s="213"/>
      <c r="J473" s="213"/>
    </row>
    <row r="474" spans="1:10" ht="12.75">
      <c r="A474" s="213"/>
      <c r="B474" s="213"/>
      <c r="C474" s="213"/>
      <c r="D474" s="213"/>
      <c r="E474" s="213"/>
      <c r="F474" s="213"/>
      <c r="G474" s="213"/>
      <c r="H474" s="213"/>
      <c r="I474" s="213"/>
      <c r="J474" s="213"/>
    </row>
    <row r="475" spans="1:10" ht="12.75">
      <c r="A475" s="213"/>
      <c r="B475" s="213"/>
      <c r="C475" s="213"/>
      <c r="D475" s="213"/>
      <c r="E475" s="213"/>
      <c r="F475" s="213"/>
      <c r="G475" s="213"/>
      <c r="H475" s="213"/>
      <c r="I475" s="213"/>
      <c r="J475" s="213"/>
    </row>
    <row r="476" spans="1:10" ht="12.75">
      <c r="A476" s="213"/>
      <c r="B476" s="213"/>
      <c r="C476" s="213"/>
      <c r="D476" s="213"/>
      <c r="E476" s="213"/>
      <c r="F476" s="213"/>
      <c r="G476" s="213"/>
      <c r="H476" s="213"/>
      <c r="I476" s="213"/>
      <c r="J476" s="213"/>
    </row>
    <row r="477" spans="1:10" ht="12.75">
      <c r="A477" s="213"/>
      <c r="B477" s="213"/>
      <c r="C477" s="213"/>
      <c r="D477" s="213"/>
      <c r="E477" s="213"/>
      <c r="F477" s="213"/>
      <c r="G477" s="213"/>
      <c r="H477" s="213"/>
      <c r="I477" s="213"/>
      <c r="J477" s="213"/>
    </row>
    <row r="478" spans="1:10" ht="12.75">
      <c r="A478" s="213"/>
      <c r="B478" s="213"/>
      <c r="C478" s="213"/>
      <c r="D478" s="213"/>
      <c r="E478" s="213"/>
      <c r="F478" s="213"/>
      <c r="G478" s="213"/>
      <c r="H478" s="213"/>
      <c r="I478" s="213"/>
      <c r="J478" s="213"/>
    </row>
    <row r="479" spans="1:10" ht="12.75">
      <c r="A479" s="213"/>
      <c r="B479" s="213"/>
      <c r="C479" s="213"/>
      <c r="D479" s="213"/>
      <c r="E479" s="213"/>
      <c r="F479" s="213"/>
      <c r="G479" s="213"/>
      <c r="H479" s="213"/>
      <c r="I479" s="213"/>
      <c r="J479" s="213"/>
    </row>
    <row r="480" spans="1:10" ht="12.75">
      <c r="A480" s="213"/>
      <c r="B480" s="213"/>
      <c r="C480" s="213"/>
      <c r="D480" s="213"/>
      <c r="E480" s="213"/>
      <c r="F480" s="213"/>
      <c r="G480" s="213"/>
      <c r="H480" s="213"/>
      <c r="I480" s="213"/>
      <c r="J480" s="213"/>
    </row>
    <row r="481" spans="1:10" ht="12.75">
      <c r="A481" s="213"/>
      <c r="B481" s="213"/>
      <c r="C481" s="213"/>
      <c r="D481" s="213"/>
      <c r="E481" s="213"/>
      <c r="F481" s="213"/>
      <c r="G481" s="213"/>
      <c r="H481" s="213"/>
      <c r="I481" s="213"/>
      <c r="J481" s="213"/>
    </row>
    <row r="482" spans="1:10" ht="12.75">
      <c r="A482" s="213"/>
      <c r="B482" s="213"/>
      <c r="C482" s="213"/>
      <c r="D482" s="213"/>
      <c r="E482" s="213"/>
      <c r="F482" s="213"/>
      <c r="G482" s="213"/>
      <c r="H482" s="213"/>
      <c r="I482" s="213"/>
      <c r="J482" s="213"/>
    </row>
    <row r="483" spans="1:10" ht="12.75">
      <c r="A483" s="213"/>
      <c r="B483" s="213"/>
      <c r="C483" s="213"/>
      <c r="D483" s="213"/>
      <c r="E483" s="213"/>
      <c r="F483" s="213"/>
      <c r="G483" s="213"/>
      <c r="H483" s="213"/>
      <c r="I483" s="213"/>
      <c r="J483" s="213"/>
    </row>
    <row r="484" spans="1:10" ht="12.75">
      <c r="A484" s="213"/>
      <c r="B484" s="213"/>
      <c r="C484" s="213"/>
      <c r="D484" s="213"/>
      <c r="E484" s="213"/>
      <c r="F484" s="213"/>
      <c r="G484" s="213"/>
      <c r="H484" s="213"/>
      <c r="I484" s="213"/>
      <c r="J484" s="213"/>
    </row>
    <row r="485" spans="1:10" ht="12.75">
      <c r="A485" s="213"/>
      <c r="B485" s="213"/>
      <c r="C485" s="213"/>
      <c r="D485" s="213"/>
      <c r="E485" s="213"/>
      <c r="F485" s="213"/>
      <c r="G485" s="213"/>
      <c r="H485" s="213"/>
      <c r="I485" s="213"/>
      <c r="J485" s="213"/>
    </row>
    <row r="486" spans="1:10" ht="12.75">
      <c r="A486" s="213"/>
      <c r="B486" s="213"/>
      <c r="C486" s="213"/>
      <c r="D486" s="213"/>
      <c r="E486" s="213"/>
      <c r="F486" s="213"/>
      <c r="G486" s="213"/>
      <c r="H486" s="213"/>
      <c r="I486" s="213"/>
      <c r="J486" s="213"/>
    </row>
    <row r="487" spans="1:10" ht="12.75">
      <c r="A487" s="213"/>
      <c r="B487" s="213"/>
      <c r="C487" s="213"/>
      <c r="D487" s="213"/>
      <c r="E487" s="213"/>
      <c r="F487" s="213"/>
      <c r="G487" s="213"/>
      <c r="H487" s="213"/>
      <c r="I487" s="213"/>
      <c r="J487" s="213"/>
    </row>
    <row r="488" spans="1:10" ht="12.75">
      <c r="A488" s="213"/>
      <c r="B488" s="213"/>
      <c r="C488" s="213"/>
      <c r="D488" s="213"/>
      <c r="E488" s="213"/>
      <c r="F488" s="213"/>
      <c r="G488" s="213"/>
      <c r="H488" s="213"/>
      <c r="I488" s="213"/>
      <c r="J488" s="213"/>
    </row>
    <row r="489" spans="1:10" ht="12.75">
      <c r="A489" s="213"/>
      <c r="B489" s="213"/>
      <c r="C489" s="213"/>
      <c r="D489" s="213"/>
      <c r="E489" s="213"/>
      <c r="F489" s="213"/>
      <c r="G489" s="213"/>
      <c r="H489" s="213"/>
      <c r="I489" s="213"/>
      <c r="J489" s="213"/>
    </row>
    <row r="490" spans="1:10" ht="12.75">
      <c r="A490" s="213"/>
      <c r="B490" s="213"/>
      <c r="C490" s="213"/>
      <c r="D490" s="213"/>
      <c r="E490" s="213"/>
      <c r="F490" s="213"/>
      <c r="G490" s="213"/>
      <c r="H490" s="213"/>
      <c r="I490" s="213"/>
      <c r="J490" s="213"/>
    </row>
    <row r="491" spans="1:10" ht="12.75">
      <c r="A491" s="213"/>
      <c r="B491" s="213"/>
      <c r="C491" s="213"/>
      <c r="D491" s="213"/>
      <c r="E491" s="213"/>
      <c r="F491" s="213"/>
      <c r="G491" s="213"/>
      <c r="H491" s="213"/>
      <c r="I491" s="213"/>
      <c r="J491" s="213"/>
    </row>
    <row r="492" spans="1:10" ht="12.75">
      <c r="A492" s="213"/>
      <c r="B492" s="213"/>
      <c r="C492" s="213"/>
      <c r="D492" s="213"/>
      <c r="E492" s="213"/>
      <c r="F492" s="213"/>
      <c r="G492" s="213"/>
      <c r="H492" s="213"/>
      <c r="I492" s="213"/>
      <c r="J492" s="213"/>
    </row>
    <row r="493" spans="1:10" ht="12.75">
      <c r="A493" s="213"/>
      <c r="B493" s="213"/>
      <c r="C493" s="213"/>
      <c r="D493" s="213"/>
      <c r="E493" s="213"/>
      <c r="F493" s="213"/>
      <c r="G493" s="213"/>
      <c r="H493" s="213"/>
      <c r="I493" s="213"/>
      <c r="J493" s="213"/>
    </row>
    <row r="494" spans="1:10" ht="12.75">
      <c r="A494" s="213"/>
      <c r="B494" s="213"/>
      <c r="C494" s="213"/>
      <c r="D494" s="213"/>
      <c r="E494" s="213"/>
      <c r="F494" s="213"/>
      <c r="G494" s="213"/>
      <c r="H494" s="213"/>
      <c r="I494" s="213"/>
      <c r="J494" s="213"/>
    </row>
    <row r="495" spans="1:10" ht="12.75">
      <c r="A495" s="213"/>
      <c r="B495" s="213"/>
      <c r="C495" s="213"/>
      <c r="D495" s="213"/>
      <c r="E495" s="213"/>
      <c r="F495" s="213"/>
      <c r="G495" s="213"/>
      <c r="H495" s="213"/>
      <c r="I495" s="213"/>
      <c r="J495" s="213"/>
    </row>
    <row r="496" spans="1:10" ht="12.75">
      <c r="A496" s="213"/>
      <c r="B496" s="213"/>
      <c r="C496" s="213"/>
      <c r="D496" s="213"/>
      <c r="E496" s="213"/>
      <c r="F496" s="213"/>
      <c r="G496" s="213"/>
      <c r="H496" s="213"/>
      <c r="I496" s="213"/>
      <c r="J496" s="213"/>
    </row>
    <row r="497" spans="1:10" ht="12.75">
      <c r="A497" s="213"/>
      <c r="B497" s="213"/>
      <c r="C497" s="213"/>
      <c r="D497" s="213"/>
      <c r="E497" s="213"/>
      <c r="F497" s="213"/>
      <c r="G497" s="213"/>
      <c r="H497" s="213"/>
      <c r="I497" s="213"/>
      <c r="J497" s="213"/>
    </row>
    <row r="498" spans="1:10" ht="12.75">
      <c r="A498" s="213"/>
      <c r="B498" s="213"/>
      <c r="C498" s="213"/>
      <c r="D498" s="213"/>
      <c r="E498" s="213"/>
      <c r="F498" s="213"/>
      <c r="G498" s="213"/>
      <c r="H498" s="213"/>
      <c r="I498" s="213"/>
      <c r="J498" s="213"/>
    </row>
    <row r="499" spans="1:10" ht="12.75">
      <c r="A499" s="213"/>
      <c r="B499" s="213"/>
      <c r="C499" s="213"/>
      <c r="D499" s="213"/>
      <c r="E499" s="213"/>
      <c r="F499" s="213"/>
      <c r="G499" s="213"/>
      <c r="H499" s="213"/>
      <c r="I499" s="213"/>
      <c r="J499" s="213"/>
    </row>
    <row r="500" spans="1:10" ht="12.75">
      <c r="A500" s="213"/>
      <c r="B500" s="213"/>
      <c r="C500" s="213"/>
      <c r="D500" s="213"/>
      <c r="E500" s="213"/>
      <c r="F500" s="213"/>
      <c r="G500" s="213"/>
      <c r="H500" s="213"/>
      <c r="I500" s="213"/>
      <c r="J500" s="213"/>
    </row>
    <row r="501" spans="1:10" ht="12.75">
      <c r="A501" s="213"/>
      <c r="B501" s="213"/>
      <c r="C501" s="213"/>
      <c r="D501" s="213"/>
      <c r="E501" s="213"/>
      <c r="F501" s="213"/>
      <c r="G501" s="213"/>
      <c r="H501" s="213"/>
      <c r="I501" s="213"/>
      <c r="J501" s="213"/>
    </row>
    <row r="502" spans="1:10" ht="12.75">
      <c r="A502" s="213"/>
      <c r="B502" s="213"/>
      <c r="C502" s="213"/>
      <c r="D502" s="213"/>
      <c r="E502" s="213"/>
      <c r="F502" s="213"/>
      <c r="G502" s="213"/>
      <c r="H502" s="213"/>
      <c r="I502" s="213"/>
      <c r="J502" s="213"/>
    </row>
    <row r="503" spans="1:10" ht="12.75">
      <c r="A503" s="213"/>
      <c r="B503" s="213"/>
      <c r="C503" s="213"/>
      <c r="D503" s="213"/>
      <c r="E503" s="213"/>
      <c r="F503" s="213"/>
      <c r="G503" s="213"/>
      <c r="H503" s="213"/>
      <c r="I503" s="213"/>
      <c r="J503" s="213"/>
    </row>
    <row r="504" spans="1:10" ht="12.75">
      <c r="A504" s="213"/>
      <c r="B504" s="213"/>
      <c r="C504" s="213"/>
      <c r="D504" s="213"/>
      <c r="E504" s="213"/>
      <c r="F504" s="213"/>
      <c r="G504" s="213"/>
      <c r="H504" s="213"/>
      <c r="I504" s="213"/>
      <c r="J504" s="213"/>
    </row>
    <row r="505" spans="1:10" ht="12.75">
      <c r="A505" s="213"/>
      <c r="B505" s="213"/>
      <c r="C505" s="213"/>
      <c r="D505" s="213"/>
      <c r="E505" s="213"/>
      <c r="F505" s="213"/>
      <c r="G505" s="213"/>
      <c r="H505" s="213"/>
      <c r="I505" s="213"/>
      <c r="J505" s="213"/>
    </row>
    <row r="506" spans="1:10" ht="12.75">
      <c r="A506" s="213"/>
      <c r="B506" s="213"/>
      <c r="C506" s="213"/>
      <c r="D506" s="213"/>
      <c r="E506" s="213"/>
      <c r="F506" s="213"/>
      <c r="G506" s="213"/>
      <c r="H506" s="213"/>
      <c r="I506" s="213"/>
      <c r="J506" s="213"/>
    </row>
    <row r="507" spans="1:10" ht="12.75">
      <c r="A507" s="213"/>
      <c r="B507" s="213"/>
      <c r="C507" s="213"/>
      <c r="D507" s="213"/>
      <c r="E507" s="213"/>
      <c r="F507" s="213"/>
      <c r="G507" s="213"/>
      <c r="H507" s="213"/>
      <c r="I507" s="213"/>
      <c r="J507" s="213"/>
    </row>
    <row r="508" spans="1:10" ht="12.75">
      <c r="A508" s="213"/>
      <c r="B508" s="213"/>
      <c r="C508" s="213"/>
      <c r="D508" s="213"/>
      <c r="E508" s="213"/>
      <c r="F508" s="213"/>
      <c r="G508" s="213"/>
      <c r="H508" s="213"/>
      <c r="I508" s="213"/>
      <c r="J508" s="213"/>
    </row>
    <row r="509" spans="1:10" ht="12.75">
      <c r="A509" s="213"/>
      <c r="B509" s="213"/>
      <c r="C509" s="213"/>
      <c r="D509" s="213"/>
      <c r="E509" s="213"/>
      <c r="F509" s="213"/>
      <c r="G509" s="213"/>
      <c r="H509" s="213"/>
      <c r="I509" s="213"/>
      <c r="J509" s="213"/>
    </row>
    <row r="510" spans="1:10" ht="12.75">
      <c r="A510" s="213"/>
      <c r="B510" s="213"/>
      <c r="C510" s="213"/>
      <c r="D510" s="213"/>
      <c r="E510" s="213"/>
      <c r="F510" s="213"/>
      <c r="G510" s="213"/>
      <c r="H510" s="213"/>
      <c r="I510" s="213"/>
      <c r="J510" s="213"/>
    </row>
    <row r="511" spans="1:10" ht="12.75">
      <c r="A511" s="213"/>
      <c r="B511" s="213"/>
      <c r="C511" s="213"/>
      <c r="D511" s="213"/>
      <c r="E511" s="213"/>
      <c r="F511" s="213"/>
      <c r="G511" s="213"/>
      <c r="H511" s="213"/>
      <c r="I511" s="213"/>
      <c r="J511" s="213"/>
    </row>
    <row r="512" spans="1:10" ht="12.75">
      <c r="A512" s="213"/>
      <c r="B512" s="213"/>
      <c r="C512" s="213"/>
      <c r="D512" s="213"/>
      <c r="E512" s="213"/>
      <c r="F512" s="213"/>
      <c r="G512" s="213"/>
      <c r="H512" s="213"/>
      <c r="I512" s="213"/>
      <c r="J512" s="213"/>
    </row>
    <row r="513" spans="1:10" ht="12.75">
      <c r="A513" s="213"/>
      <c r="B513" s="213"/>
      <c r="C513" s="213"/>
      <c r="D513" s="213"/>
      <c r="E513" s="213"/>
      <c r="F513" s="213"/>
      <c r="G513" s="213"/>
      <c r="H513" s="213"/>
      <c r="I513" s="213"/>
      <c r="J513" s="213"/>
    </row>
    <row r="514" spans="1:10" ht="12.75">
      <c r="A514" s="213"/>
      <c r="B514" s="213"/>
      <c r="C514" s="213"/>
      <c r="D514" s="213"/>
      <c r="E514" s="213"/>
      <c r="F514" s="213"/>
      <c r="G514" s="213"/>
      <c r="H514" s="213"/>
      <c r="I514" s="213"/>
      <c r="J514" s="213"/>
    </row>
    <row r="515" spans="1:10" ht="12.75">
      <c r="A515" s="213"/>
      <c r="B515" s="213"/>
      <c r="C515" s="213"/>
      <c r="D515" s="213"/>
      <c r="E515" s="213"/>
      <c r="F515" s="213"/>
      <c r="G515" s="213"/>
      <c r="H515" s="213"/>
      <c r="I515" s="213"/>
      <c r="J515" s="213"/>
    </row>
    <row r="516" spans="1:10" ht="12.75">
      <c r="A516" s="213"/>
      <c r="B516" s="213"/>
      <c r="C516" s="213"/>
      <c r="D516" s="213"/>
      <c r="E516" s="213"/>
      <c r="F516" s="213"/>
      <c r="G516" s="213"/>
      <c r="H516" s="213"/>
      <c r="I516" s="213"/>
      <c r="J516" s="213"/>
    </row>
    <row r="517" spans="1:10" ht="12.75">
      <c r="A517" s="213"/>
      <c r="B517" s="213"/>
      <c r="C517" s="213"/>
      <c r="D517" s="213"/>
      <c r="E517" s="213"/>
      <c r="F517" s="213"/>
      <c r="G517" s="213"/>
      <c r="H517" s="213"/>
      <c r="I517" s="213"/>
      <c r="J517" s="213"/>
    </row>
    <row r="518" spans="1:10" ht="12.75">
      <c r="A518" s="213"/>
      <c r="B518" s="213"/>
      <c r="C518" s="213"/>
      <c r="D518" s="213"/>
      <c r="E518" s="213"/>
      <c r="F518" s="213"/>
      <c r="G518" s="213"/>
      <c r="H518" s="213"/>
      <c r="I518" s="213"/>
      <c r="J518" s="213"/>
    </row>
    <row r="519" spans="1:10" ht="12.75">
      <c r="A519" s="213"/>
      <c r="B519" s="213"/>
      <c r="C519" s="213"/>
      <c r="D519" s="213"/>
      <c r="E519" s="213"/>
      <c r="F519" s="213"/>
      <c r="G519" s="213"/>
      <c r="H519" s="213"/>
      <c r="I519" s="213"/>
      <c r="J519" s="213"/>
    </row>
    <row r="520" spans="1:10" ht="12.75">
      <c r="A520" s="213"/>
      <c r="B520" s="213"/>
      <c r="C520" s="213"/>
      <c r="D520" s="213"/>
      <c r="E520" s="213"/>
      <c r="F520" s="213"/>
      <c r="G520" s="213"/>
      <c r="H520" s="213"/>
      <c r="I520" s="213"/>
      <c r="J520" s="213"/>
    </row>
    <row r="521" spans="1:10" ht="12.75">
      <c r="A521" s="213"/>
      <c r="B521" s="213"/>
      <c r="C521" s="213"/>
      <c r="D521" s="213"/>
      <c r="E521" s="213"/>
      <c r="F521" s="213"/>
      <c r="G521" s="213"/>
      <c r="H521" s="213"/>
      <c r="I521" s="213"/>
      <c r="J521" s="213"/>
    </row>
    <row r="522" spans="1:10" ht="12.75">
      <c r="A522" s="213"/>
      <c r="B522" s="213"/>
      <c r="C522" s="213"/>
      <c r="D522" s="213"/>
      <c r="E522" s="213"/>
      <c r="F522" s="213"/>
      <c r="G522" s="213"/>
      <c r="H522" s="213"/>
      <c r="I522" s="213"/>
      <c r="J522" s="213"/>
    </row>
    <row r="523" spans="1:10" ht="12.75">
      <c r="A523" s="213"/>
      <c r="B523" s="213"/>
      <c r="C523" s="213"/>
      <c r="D523" s="213"/>
      <c r="E523" s="213"/>
      <c r="F523" s="213"/>
      <c r="G523" s="213"/>
      <c r="H523" s="213"/>
      <c r="I523" s="213"/>
      <c r="J523" s="213"/>
    </row>
    <row r="524" spans="1:10" ht="12.75">
      <c r="A524" s="213"/>
      <c r="B524" s="213"/>
      <c r="C524" s="213"/>
      <c r="D524" s="213"/>
      <c r="E524" s="213"/>
      <c r="F524" s="213"/>
      <c r="G524" s="213"/>
      <c r="H524" s="213"/>
      <c r="I524" s="213"/>
      <c r="J524" s="213"/>
    </row>
    <row r="525" spans="1:10" ht="12.75">
      <c r="A525" s="213"/>
      <c r="B525" s="213"/>
      <c r="C525" s="213"/>
      <c r="D525" s="213"/>
      <c r="E525" s="213"/>
      <c r="F525" s="213"/>
      <c r="G525" s="213"/>
      <c r="H525" s="213"/>
      <c r="I525" s="213"/>
      <c r="J525" s="213"/>
    </row>
    <row r="526" spans="1:10" ht="12.75">
      <c r="A526" s="213"/>
      <c r="B526" s="213"/>
      <c r="C526" s="213"/>
      <c r="D526" s="213"/>
      <c r="E526" s="213"/>
      <c r="F526" s="213"/>
      <c r="G526" s="213"/>
      <c r="H526" s="213"/>
      <c r="I526" s="213"/>
      <c r="J526" s="213"/>
    </row>
    <row r="527" spans="1:10" ht="12.75">
      <c r="A527" s="213"/>
      <c r="B527" s="213"/>
      <c r="C527" s="213"/>
      <c r="D527" s="213"/>
      <c r="E527" s="213"/>
      <c r="F527" s="213"/>
      <c r="G527" s="213"/>
      <c r="H527" s="213"/>
      <c r="I527" s="213"/>
      <c r="J527" s="213"/>
    </row>
    <row r="528" spans="1:10" ht="12.75">
      <c r="A528" s="213"/>
      <c r="B528" s="213"/>
      <c r="C528" s="213"/>
      <c r="D528" s="213"/>
      <c r="E528" s="213"/>
      <c r="F528" s="213"/>
      <c r="G528" s="213"/>
      <c r="H528" s="213"/>
      <c r="I528" s="213"/>
      <c r="J528" s="213"/>
    </row>
    <row r="529" spans="1:10" ht="12.75">
      <c r="A529" s="213"/>
      <c r="B529" s="213"/>
      <c r="C529" s="213"/>
      <c r="D529" s="213"/>
      <c r="E529" s="213"/>
      <c r="F529" s="213"/>
      <c r="G529" s="213"/>
      <c r="H529" s="213"/>
      <c r="I529" s="213"/>
      <c r="J529" s="213"/>
    </row>
    <row r="530" spans="1:10" ht="12.75">
      <c r="A530" s="213"/>
      <c r="B530" s="213"/>
      <c r="C530" s="213"/>
      <c r="D530" s="213"/>
      <c r="E530" s="213"/>
      <c r="F530" s="213"/>
      <c r="G530" s="213"/>
      <c r="H530" s="213"/>
      <c r="I530" s="213"/>
      <c r="J530" s="213"/>
    </row>
    <row r="531" spans="1:10" ht="12.75">
      <c r="A531" s="213"/>
      <c r="B531" s="213"/>
      <c r="C531" s="213"/>
      <c r="D531" s="213"/>
      <c r="E531" s="213"/>
      <c r="F531" s="213"/>
      <c r="G531" s="213"/>
      <c r="H531" s="213"/>
      <c r="I531" s="213"/>
      <c r="J531" s="213"/>
    </row>
    <row r="532" spans="1:10" ht="12.75">
      <c r="A532" s="213"/>
      <c r="B532" s="213"/>
      <c r="C532" s="213"/>
      <c r="D532" s="213"/>
      <c r="E532" s="213"/>
      <c r="F532" s="213"/>
      <c r="G532" s="213"/>
      <c r="H532" s="213"/>
      <c r="I532" s="213"/>
      <c r="J532" s="213"/>
    </row>
    <row r="533" spans="1:10" ht="12.75">
      <c r="A533" s="213"/>
      <c r="B533" s="213"/>
      <c r="C533" s="213"/>
      <c r="D533" s="213"/>
      <c r="E533" s="213"/>
      <c r="F533" s="213"/>
      <c r="G533" s="213"/>
      <c r="H533" s="213"/>
      <c r="I533" s="213"/>
      <c r="J533" s="213"/>
    </row>
    <row r="534" spans="1:10" ht="12.75">
      <c r="A534" s="213"/>
      <c r="B534" s="213"/>
      <c r="C534" s="213"/>
      <c r="D534" s="213"/>
      <c r="E534" s="213"/>
      <c r="F534" s="213"/>
      <c r="G534" s="213"/>
      <c r="H534" s="213"/>
      <c r="I534" s="213"/>
      <c r="J534" s="213"/>
    </row>
    <row r="535" spans="1:10" ht="12.75">
      <c r="A535" s="213"/>
      <c r="B535" s="213"/>
      <c r="C535" s="213"/>
      <c r="D535" s="213"/>
      <c r="E535" s="213"/>
      <c r="F535" s="213"/>
      <c r="G535" s="213"/>
      <c r="H535" s="213"/>
      <c r="I535" s="213"/>
      <c r="J535" s="213"/>
    </row>
    <row r="536" spans="1:10" ht="12.75">
      <c r="A536" s="213"/>
      <c r="B536" s="213"/>
      <c r="C536" s="213"/>
      <c r="D536" s="213"/>
      <c r="E536" s="213"/>
      <c r="F536" s="213"/>
      <c r="G536" s="213"/>
      <c r="H536" s="213"/>
      <c r="I536" s="213"/>
      <c r="J536" s="213"/>
    </row>
    <row r="537" spans="1:10" ht="12.75">
      <c r="A537" s="213"/>
      <c r="B537" s="213"/>
      <c r="C537" s="213"/>
      <c r="D537" s="213"/>
      <c r="E537" s="213"/>
      <c r="F537" s="213"/>
      <c r="G537" s="213"/>
      <c r="H537" s="213"/>
      <c r="I537" s="213"/>
      <c r="J537" s="213"/>
    </row>
    <row r="538" spans="1:10" ht="12.75">
      <c r="A538" s="213"/>
      <c r="B538" s="213"/>
      <c r="C538" s="213"/>
      <c r="D538" s="213"/>
      <c r="E538" s="213"/>
      <c r="F538" s="213"/>
      <c r="G538" s="213"/>
      <c r="H538" s="213"/>
      <c r="I538" s="213"/>
      <c r="J538" s="213"/>
    </row>
    <row r="539" spans="1:10" ht="12.75">
      <c r="A539" s="213"/>
      <c r="B539" s="213"/>
      <c r="C539" s="213"/>
      <c r="D539" s="213"/>
      <c r="E539" s="213"/>
      <c r="F539" s="213"/>
      <c r="G539" s="213"/>
      <c r="H539" s="213"/>
      <c r="I539" s="213"/>
      <c r="J539" s="213"/>
    </row>
    <row r="540" spans="1:10" ht="12.75">
      <c r="A540" s="213"/>
      <c r="B540" s="213"/>
      <c r="C540" s="213"/>
      <c r="D540" s="213"/>
      <c r="E540" s="213"/>
      <c r="F540" s="213"/>
      <c r="G540" s="213"/>
      <c r="H540" s="213"/>
      <c r="I540" s="213"/>
      <c r="J540" s="213"/>
    </row>
    <row r="541" spans="1:10" ht="12.75">
      <c r="A541" s="213"/>
      <c r="B541" s="213"/>
      <c r="C541" s="213"/>
      <c r="D541" s="213"/>
      <c r="E541" s="213"/>
      <c r="F541" s="213"/>
      <c r="G541" s="213"/>
      <c r="H541" s="213"/>
      <c r="I541" s="213"/>
      <c r="J541" s="213"/>
    </row>
    <row r="542" spans="1:10" ht="12.75">
      <c r="A542" s="213"/>
      <c r="B542" s="213"/>
      <c r="C542" s="213"/>
      <c r="D542" s="213"/>
      <c r="E542" s="213"/>
      <c r="F542" s="213"/>
      <c r="G542" s="213"/>
      <c r="H542" s="213"/>
      <c r="I542" s="213"/>
      <c r="J542" s="213"/>
    </row>
    <row r="543" spans="1:10" ht="12.75">
      <c r="A543" s="213"/>
      <c r="B543" s="213"/>
      <c r="C543" s="213"/>
      <c r="D543" s="213"/>
      <c r="E543" s="213"/>
      <c r="F543" s="213"/>
      <c r="G543" s="213"/>
      <c r="H543" s="213"/>
      <c r="I543" s="213"/>
      <c r="J543" s="213"/>
    </row>
    <row r="544" spans="1:10" ht="12.75">
      <c r="A544" s="213"/>
      <c r="B544" s="213"/>
      <c r="C544" s="213"/>
      <c r="D544" s="213"/>
      <c r="E544" s="213"/>
      <c r="F544" s="213"/>
      <c r="G544" s="213"/>
      <c r="H544" s="213"/>
      <c r="I544" s="213"/>
      <c r="J544" s="213"/>
    </row>
    <row r="545" spans="1:10" ht="12.75">
      <c r="A545" s="213"/>
      <c r="B545" s="213"/>
      <c r="C545" s="213"/>
      <c r="D545" s="213"/>
      <c r="E545" s="213"/>
      <c r="F545" s="213"/>
      <c r="G545" s="213"/>
      <c r="H545" s="213"/>
      <c r="I545" s="213"/>
      <c r="J545" s="213"/>
    </row>
    <row r="546" spans="1:10" ht="12.75">
      <c r="A546" s="213"/>
      <c r="B546" s="213"/>
      <c r="C546" s="213"/>
      <c r="D546" s="213"/>
      <c r="E546" s="213"/>
      <c r="F546" s="213"/>
      <c r="G546" s="213"/>
      <c r="H546" s="213"/>
      <c r="I546" s="213"/>
      <c r="J546" s="213"/>
    </row>
    <row r="547" spans="1:10" ht="12.75">
      <c r="A547" s="213"/>
      <c r="B547" s="213"/>
      <c r="C547" s="213"/>
      <c r="D547" s="213"/>
      <c r="E547" s="213"/>
      <c r="F547" s="213"/>
      <c r="G547" s="213"/>
      <c r="H547" s="213"/>
      <c r="I547" s="213"/>
      <c r="J547" s="213"/>
    </row>
    <row r="548" spans="1:10" ht="12.75">
      <c r="A548" s="213"/>
      <c r="B548" s="213"/>
      <c r="C548" s="213"/>
      <c r="D548" s="213"/>
      <c r="E548" s="213"/>
      <c r="F548" s="213"/>
      <c r="G548" s="213"/>
      <c r="H548" s="213"/>
      <c r="I548" s="213"/>
      <c r="J548" s="213"/>
    </row>
    <row r="549" spans="1:10" ht="12.75">
      <c r="A549" s="213"/>
      <c r="B549" s="213"/>
      <c r="C549" s="213"/>
      <c r="D549" s="213"/>
      <c r="E549" s="213"/>
      <c r="F549" s="213"/>
      <c r="G549" s="213"/>
      <c r="H549" s="213"/>
      <c r="I549" s="213"/>
      <c r="J549" s="213"/>
    </row>
    <row r="550" spans="1:10" ht="12.75">
      <c r="A550" s="213"/>
      <c r="B550" s="213"/>
      <c r="C550" s="213"/>
      <c r="D550" s="213"/>
      <c r="E550" s="213"/>
      <c r="F550" s="213"/>
      <c r="G550" s="213"/>
      <c r="H550" s="213"/>
      <c r="I550" s="213"/>
      <c r="J550" s="213"/>
    </row>
    <row r="551" spans="1:10" ht="12.75">
      <c r="A551" s="213"/>
      <c r="B551" s="213"/>
      <c r="C551" s="213"/>
      <c r="D551" s="213"/>
      <c r="E551" s="213"/>
      <c r="F551" s="213"/>
      <c r="G551" s="213"/>
      <c r="H551" s="213"/>
      <c r="I551" s="213"/>
      <c r="J551" s="213"/>
    </row>
    <row r="552" spans="1:10" ht="12.75">
      <c r="A552" s="213"/>
      <c r="B552" s="213"/>
      <c r="C552" s="213"/>
      <c r="D552" s="213"/>
      <c r="E552" s="213"/>
      <c r="F552" s="213"/>
      <c r="G552" s="213"/>
      <c r="H552" s="213"/>
      <c r="I552" s="213"/>
      <c r="J552" s="213"/>
    </row>
    <row r="553" spans="1:10" ht="12.75">
      <c r="A553" s="213"/>
      <c r="B553" s="213"/>
      <c r="C553" s="213"/>
      <c r="D553" s="213"/>
      <c r="E553" s="213"/>
      <c r="F553" s="213"/>
      <c r="G553" s="213"/>
      <c r="H553" s="213"/>
      <c r="I553" s="213"/>
      <c r="J553" s="213"/>
    </row>
    <row r="554" spans="1:10" ht="12.75">
      <c r="A554" s="213"/>
      <c r="B554" s="213"/>
      <c r="C554" s="213"/>
      <c r="D554" s="213"/>
      <c r="E554" s="213"/>
      <c r="F554" s="213"/>
      <c r="G554" s="213"/>
      <c r="H554" s="213"/>
      <c r="I554" s="213"/>
      <c r="J554" s="213"/>
    </row>
    <row r="555" spans="1:10" ht="12.75">
      <c r="A555" s="213"/>
      <c r="B555" s="213"/>
      <c r="C555" s="213"/>
      <c r="D555" s="213"/>
      <c r="E555" s="213"/>
      <c r="F555" s="213"/>
      <c r="G555" s="213"/>
      <c r="H555" s="213"/>
      <c r="I555" s="213"/>
      <c r="J555" s="213"/>
    </row>
    <row r="556" spans="1:10" ht="12.75">
      <c r="A556" s="213"/>
      <c r="B556" s="213"/>
      <c r="C556" s="213"/>
      <c r="D556" s="213"/>
      <c r="E556" s="213"/>
      <c r="F556" s="213"/>
      <c r="G556" s="213"/>
      <c r="H556" s="213"/>
      <c r="I556" s="213"/>
      <c r="J556" s="213"/>
    </row>
    <row r="557" spans="1:10" ht="12.75">
      <c r="A557" s="213"/>
      <c r="B557" s="213"/>
      <c r="C557" s="213"/>
      <c r="D557" s="213"/>
      <c r="E557" s="213"/>
      <c r="F557" s="213"/>
      <c r="G557" s="213"/>
      <c r="H557" s="213"/>
      <c r="I557" s="213"/>
      <c r="J557" s="213"/>
    </row>
    <row r="558" spans="1:10" ht="12.75">
      <c r="A558" s="213"/>
      <c r="B558" s="213"/>
      <c r="C558" s="213"/>
      <c r="D558" s="213"/>
      <c r="E558" s="213"/>
      <c r="F558" s="213"/>
      <c r="G558" s="213"/>
      <c r="H558" s="213"/>
      <c r="I558" s="213"/>
      <c r="J558" s="213"/>
    </row>
    <row r="559" spans="1:10" ht="12.75">
      <c r="A559" s="213"/>
      <c r="B559" s="213"/>
      <c r="C559" s="213"/>
      <c r="D559" s="213"/>
      <c r="E559" s="213"/>
      <c r="F559" s="213"/>
      <c r="G559" s="213"/>
      <c r="H559" s="213"/>
      <c r="I559" s="213"/>
      <c r="J559" s="213"/>
    </row>
    <row r="560" spans="1:10" ht="12.75">
      <c r="A560" s="213"/>
      <c r="B560" s="213"/>
      <c r="C560" s="213"/>
      <c r="D560" s="213"/>
      <c r="E560" s="213"/>
      <c r="F560" s="213"/>
      <c r="G560" s="213"/>
      <c r="H560" s="213"/>
      <c r="I560" s="213"/>
      <c r="J560" s="213"/>
    </row>
    <row r="561" spans="1:10" ht="12.75">
      <c r="A561" s="213"/>
      <c r="B561" s="213"/>
      <c r="C561" s="213"/>
      <c r="D561" s="213"/>
      <c r="E561" s="213"/>
      <c r="F561" s="213"/>
      <c r="G561" s="213"/>
      <c r="H561" s="213"/>
      <c r="I561" s="213"/>
      <c r="J561" s="213"/>
    </row>
    <row r="562" spans="1:10" ht="12.75">
      <c r="A562" s="213"/>
      <c r="B562" s="213"/>
      <c r="C562" s="213"/>
      <c r="D562" s="213"/>
      <c r="E562" s="213"/>
      <c r="F562" s="213"/>
      <c r="G562" s="213"/>
      <c r="H562" s="213"/>
      <c r="I562" s="213"/>
      <c r="J562" s="213"/>
    </row>
    <row r="563" spans="1:10" ht="12.75">
      <c r="A563" s="213"/>
      <c r="B563" s="213"/>
      <c r="C563" s="213"/>
      <c r="D563" s="213"/>
      <c r="E563" s="213"/>
      <c r="F563" s="213"/>
      <c r="G563" s="213"/>
      <c r="H563" s="213"/>
      <c r="I563" s="213"/>
      <c r="J563" s="213"/>
    </row>
    <row r="564" spans="1:10" ht="12.75">
      <c r="A564" s="213"/>
      <c r="B564" s="213"/>
      <c r="C564" s="213"/>
      <c r="D564" s="213"/>
      <c r="E564" s="213"/>
      <c r="F564" s="213"/>
      <c r="G564" s="213"/>
      <c r="H564" s="213"/>
      <c r="I564" s="213"/>
      <c r="J564" s="213"/>
    </row>
    <row r="565" spans="1:10" ht="12.75">
      <c r="A565" s="213"/>
      <c r="B565" s="213"/>
      <c r="C565" s="213"/>
      <c r="D565" s="213"/>
      <c r="E565" s="213"/>
      <c r="F565" s="213"/>
      <c r="G565" s="213"/>
      <c r="H565" s="213"/>
      <c r="I565" s="213"/>
      <c r="J565" s="213"/>
    </row>
    <row r="566" spans="1:10" ht="12.75">
      <c r="A566" s="213"/>
      <c r="B566" s="213"/>
      <c r="C566" s="213"/>
      <c r="D566" s="213"/>
      <c r="E566" s="213"/>
      <c r="F566" s="213"/>
      <c r="G566" s="213"/>
      <c r="H566" s="213"/>
      <c r="I566" s="213"/>
      <c r="J566" s="213"/>
    </row>
    <row r="567" spans="1:10" ht="12.75">
      <c r="A567" s="213"/>
      <c r="B567" s="213"/>
      <c r="C567" s="213"/>
      <c r="D567" s="213"/>
      <c r="E567" s="213"/>
      <c r="F567" s="213"/>
      <c r="G567" s="213"/>
      <c r="H567" s="213"/>
      <c r="I567" s="213"/>
      <c r="J567" s="213"/>
    </row>
    <row r="568" spans="1:10" ht="12.75">
      <c r="A568" s="213"/>
      <c r="B568" s="213"/>
      <c r="C568" s="213"/>
      <c r="D568" s="213"/>
      <c r="E568" s="213"/>
      <c r="F568" s="213"/>
      <c r="G568" s="213"/>
      <c r="H568" s="213"/>
      <c r="I568" s="213"/>
      <c r="J568" s="213"/>
    </row>
    <row r="569" spans="1:10" ht="12.75">
      <c r="A569" s="213"/>
      <c r="B569" s="213"/>
      <c r="C569" s="213"/>
      <c r="D569" s="213"/>
      <c r="E569" s="213"/>
      <c r="F569" s="213"/>
      <c r="G569" s="213"/>
      <c r="H569" s="213"/>
      <c r="I569" s="213"/>
      <c r="J569" s="213"/>
    </row>
    <row r="570" spans="1:10" ht="12.75">
      <c r="A570" s="213"/>
      <c r="B570" s="213"/>
      <c r="C570" s="213"/>
      <c r="D570" s="213"/>
      <c r="E570" s="213"/>
      <c r="F570" s="213"/>
      <c r="G570" s="213"/>
      <c r="H570" s="213"/>
      <c r="I570" s="213"/>
      <c r="J570" s="213"/>
    </row>
    <row r="571" spans="1:10" ht="12.75">
      <c r="A571" s="213"/>
      <c r="B571" s="213"/>
      <c r="C571" s="213"/>
      <c r="D571" s="213"/>
      <c r="E571" s="213"/>
      <c r="F571" s="213"/>
      <c r="G571" s="213"/>
      <c r="H571" s="213"/>
      <c r="I571" s="213"/>
      <c r="J571" s="213"/>
    </row>
    <row r="572" spans="1:10" ht="12.75">
      <c r="A572" s="213"/>
      <c r="B572" s="213"/>
      <c r="C572" s="213"/>
      <c r="D572" s="213"/>
      <c r="E572" s="213"/>
      <c r="F572" s="213"/>
      <c r="G572" s="213"/>
      <c r="H572" s="213"/>
      <c r="I572" s="213"/>
      <c r="J572" s="213"/>
    </row>
    <row r="573" spans="1:10" ht="12.75">
      <c r="A573" s="213"/>
      <c r="B573" s="213"/>
      <c r="C573" s="213"/>
      <c r="D573" s="213"/>
      <c r="E573" s="213"/>
      <c r="F573" s="213"/>
      <c r="G573" s="213"/>
      <c r="H573" s="213"/>
      <c r="I573" s="213"/>
      <c r="J573" s="213"/>
    </row>
    <row r="574" spans="1:10" ht="12.75">
      <c r="A574" s="213"/>
      <c r="B574" s="213"/>
      <c r="C574" s="213"/>
      <c r="D574" s="213"/>
      <c r="E574" s="213"/>
      <c r="F574" s="213"/>
      <c r="G574" s="213"/>
      <c r="H574" s="213"/>
      <c r="I574" s="213"/>
      <c r="J574" s="213"/>
    </row>
    <row r="575" spans="1:10" ht="12.75">
      <c r="A575" s="213"/>
      <c r="B575" s="213"/>
      <c r="C575" s="213"/>
      <c r="D575" s="213"/>
      <c r="E575" s="213"/>
      <c r="F575" s="213"/>
      <c r="G575" s="213"/>
      <c r="H575" s="213"/>
      <c r="I575" s="213"/>
      <c r="J575" s="213"/>
    </row>
    <row r="576" spans="1:10" ht="12.75">
      <c r="A576" s="213"/>
      <c r="B576" s="213"/>
      <c r="C576" s="213"/>
      <c r="D576" s="213"/>
      <c r="E576" s="213"/>
      <c r="F576" s="213"/>
      <c r="G576" s="213"/>
      <c r="H576" s="213"/>
      <c r="I576" s="213"/>
      <c r="J576" s="213"/>
    </row>
    <row r="577" spans="1:10" ht="12.75">
      <c r="A577" s="213"/>
      <c r="B577" s="213"/>
      <c r="C577" s="213"/>
      <c r="D577" s="213"/>
      <c r="E577" s="213"/>
      <c r="F577" s="213"/>
      <c r="G577" s="213"/>
      <c r="H577" s="213"/>
      <c r="I577" s="213"/>
      <c r="J577" s="213"/>
    </row>
    <row r="578" spans="1:10" ht="12.75">
      <c r="A578" s="213"/>
      <c r="B578" s="213"/>
      <c r="C578" s="213"/>
      <c r="D578" s="213"/>
      <c r="E578" s="213"/>
      <c r="F578" s="213"/>
      <c r="G578" s="213"/>
      <c r="H578" s="213"/>
      <c r="I578" s="213"/>
      <c r="J578" s="213"/>
    </row>
    <row r="579" spans="1:10" ht="12.75">
      <c r="A579" s="213"/>
      <c r="B579" s="213"/>
      <c r="C579" s="213"/>
      <c r="D579" s="213"/>
      <c r="E579" s="213"/>
      <c r="F579" s="213"/>
      <c r="G579" s="213"/>
      <c r="H579" s="213"/>
      <c r="I579" s="213"/>
      <c r="J579" s="213"/>
    </row>
    <row r="580" spans="1:10" ht="12.75">
      <c r="A580" s="213"/>
      <c r="B580" s="213"/>
      <c r="C580" s="213"/>
      <c r="D580" s="213"/>
      <c r="E580" s="213"/>
      <c r="F580" s="213"/>
      <c r="G580" s="213"/>
      <c r="H580" s="213"/>
      <c r="I580" s="213"/>
      <c r="J580" s="213"/>
    </row>
    <row r="581" spans="1:10" ht="12.75">
      <c r="A581" s="213"/>
      <c r="B581" s="213"/>
      <c r="C581" s="213"/>
      <c r="D581" s="213"/>
      <c r="E581" s="213"/>
      <c r="F581" s="213"/>
      <c r="G581" s="213"/>
      <c r="H581" s="213"/>
      <c r="I581" s="213"/>
      <c r="J581" s="213"/>
    </row>
    <row r="582" spans="1:10" ht="12.75">
      <c r="A582" s="213"/>
      <c r="B582" s="213"/>
      <c r="C582" s="213"/>
      <c r="D582" s="213"/>
      <c r="E582" s="213"/>
      <c r="F582" s="213"/>
      <c r="G582" s="213"/>
      <c r="H582" s="213"/>
      <c r="I582" s="213"/>
      <c r="J582" s="213"/>
    </row>
    <row r="583" spans="1:10" ht="12.75">
      <c r="A583" s="213"/>
      <c r="B583" s="213"/>
      <c r="C583" s="213"/>
      <c r="D583" s="213"/>
      <c r="E583" s="213"/>
      <c r="F583" s="213"/>
      <c r="G583" s="213"/>
      <c r="H583" s="213"/>
      <c r="I583" s="213"/>
      <c r="J583" s="213"/>
    </row>
    <row r="584" spans="1:10" ht="12.75">
      <c r="A584" s="213"/>
      <c r="B584" s="213"/>
      <c r="C584" s="213"/>
      <c r="D584" s="213"/>
      <c r="E584" s="213"/>
      <c r="F584" s="213"/>
      <c r="G584" s="213"/>
      <c r="H584" s="213"/>
      <c r="I584" s="213"/>
      <c r="J584" s="213"/>
    </row>
    <row r="585" spans="1:10" ht="12.75">
      <c r="A585" s="213"/>
      <c r="B585" s="213"/>
      <c r="C585" s="213"/>
      <c r="D585" s="213"/>
      <c r="E585" s="213"/>
      <c r="F585" s="213"/>
      <c r="G585" s="213"/>
      <c r="H585" s="213"/>
      <c r="I585" s="213"/>
      <c r="J585" s="213"/>
    </row>
    <row r="586" spans="1:10" ht="12.75">
      <c r="A586" s="213"/>
      <c r="B586" s="213"/>
      <c r="C586" s="213"/>
      <c r="D586" s="213"/>
      <c r="E586" s="213"/>
      <c r="F586" s="213"/>
      <c r="G586" s="213"/>
      <c r="H586" s="213"/>
      <c r="I586" s="213"/>
      <c r="J586" s="213"/>
    </row>
    <row r="587" spans="1:10" ht="12.75">
      <c r="A587" s="213"/>
      <c r="B587" s="213"/>
      <c r="C587" s="213"/>
      <c r="D587" s="213"/>
      <c r="E587" s="213"/>
      <c r="F587" s="213"/>
      <c r="G587" s="213"/>
      <c r="H587" s="213"/>
      <c r="I587" s="213"/>
      <c r="J587" s="213"/>
    </row>
    <row r="588" spans="1:10" ht="12.75">
      <c r="A588" s="213"/>
      <c r="B588" s="213"/>
      <c r="C588" s="213"/>
      <c r="D588" s="213"/>
      <c r="E588" s="213"/>
      <c r="F588" s="213"/>
      <c r="G588" s="213"/>
      <c r="H588" s="213"/>
      <c r="I588" s="213"/>
      <c r="J588" s="213"/>
    </row>
    <row r="589" spans="1:10" ht="12.75">
      <c r="A589" s="213"/>
      <c r="B589" s="213"/>
      <c r="C589" s="213"/>
      <c r="D589" s="213"/>
      <c r="E589" s="213"/>
      <c r="F589" s="213"/>
      <c r="G589" s="213"/>
      <c r="H589" s="213"/>
      <c r="I589" s="213"/>
      <c r="J589" s="213"/>
    </row>
    <row r="590" spans="1:10" ht="12.75">
      <c r="A590" s="213"/>
      <c r="B590" s="213"/>
      <c r="C590" s="213"/>
      <c r="D590" s="213"/>
      <c r="E590" s="213"/>
      <c r="F590" s="213"/>
      <c r="G590" s="213"/>
      <c r="H590" s="213"/>
      <c r="I590" s="213"/>
      <c r="J590" s="213"/>
    </row>
    <row r="591" spans="1:10" ht="12.75">
      <c r="A591" s="213"/>
      <c r="B591" s="213"/>
      <c r="C591" s="213"/>
      <c r="D591" s="213"/>
      <c r="E591" s="213"/>
      <c r="F591" s="213"/>
      <c r="G591" s="213"/>
      <c r="H591" s="213"/>
      <c r="I591" s="213"/>
      <c r="J591" s="213"/>
    </row>
    <row r="592" spans="1:10" ht="12.75">
      <c r="A592" s="213"/>
      <c r="B592" s="213"/>
      <c r="C592" s="213"/>
      <c r="D592" s="213"/>
      <c r="E592" s="213"/>
      <c r="F592" s="213"/>
      <c r="G592" s="213"/>
      <c r="H592" s="213"/>
      <c r="I592" s="213"/>
      <c r="J592" s="213"/>
    </row>
    <row r="593" spans="1:10" ht="12.75">
      <c r="A593" s="213"/>
      <c r="B593" s="213"/>
      <c r="C593" s="213"/>
      <c r="D593" s="213"/>
      <c r="E593" s="213"/>
      <c r="F593" s="213"/>
      <c r="G593" s="213"/>
      <c r="H593" s="213"/>
      <c r="I593" s="213"/>
      <c r="J593" s="213"/>
    </row>
    <row r="594" spans="1:10" ht="12.75">
      <c r="A594" s="213"/>
      <c r="B594" s="213"/>
      <c r="C594" s="213"/>
      <c r="D594" s="213"/>
      <c r="E594" s="213"/>
      <c r="F594" s="213"/>
      <c r="G594" s="213"/>
      <c r="H594" s="213"/>
      <c r="I594" s="213"/>
      <c r="J594" s="213"/>
    </row>
    <row r="595" spans="1:10" ht="12.75">
      <c r="A595" s="213"/>
      <c r="B595" s="213"/>
      <c r="C595" s="213"/>
      <c r="D595" s="213"/>
      <c r="E595" s="213"/>
      <c r="F595" s="213"/>
      <c r="G595" s="213"/>
      <c r="H595" s="213"/>
      <c r="I595" s="213"/>
      <c r="J595" s="213"/>
    </row>
    <row r="596" spans="1:10" ht="12.75">
      <c r="A596" s="213"/>
      <c r="B596" s="213"/>
      <c r="C596" s="213"/>
      <c r="D596" s="213"/>
      <c r="E596" s="213"/>
      <c r="F596" s="213"/>
      <c r="G596" s="213"/>
      <c r="H596" s="213"/>
      <c r="I596" s="213"/>
      <c r="J596" s="213"/>
    </row>
    <row r="597" spans="1:10" ht="12.75">
      <c r="A597" s="213"/>
      <c r="B597" s="213"/>
      <c r="C597" s="213"/>
      <c r="D597" s="213"/>
      <c r="E597" s="213"/>
      <c r="F597" s="213"/>
      <c r="G597" s="213"/>
      <c r="H597" s="213"/>
      <c r="I597" s="213"/>
      <c r="J597" s="213"/>
    </row>
    <row r="598" spans="1:10" ht="12.75">
      <c r="A598" s="213"/>
      <c r="B598" s="213"/>
      <c r="C598" s="213"/>
      <c r="D598" s="213"/>
      <c r="E598" s="213"/>
      <c r="F598" s="213"/>
      <c r="G598" s="213"/>
      <c r="H598" s="213"/>
      <c r="I598" s="213"/>
      <c r="J598" s="213"/>
    </row>
    <row r="599" spans="1:10" ht="12.75">
      <c r="A599" s="213"/>
      <c r="B599" s="213"/>
      <c r="C599" s="213"/>
      <c r="D599" s="213"/>
      <c r="E599" s="213"/>
      <c r="F599" s="213"/>
      <c r="G599" s="213"/>
      <c r="H599" s="213"/>
      <c r="I599" s="213"/>
      <c r="J599" s="213"/>
    </row>
    <row r="600" spans="1:10" ht="12.75">
      <c r="A600" s="213"/>
      <c r="B600" s="213"/>
      <c r="C600" s="213"/>
      <c r="D600" s="213"/>
      <c r="E600" s="213"/>
      <c r="F600" s="213"/>
      <c r="G600" s="213"/>
      <c r="H600" s="213"/>
      <c r="I600" s="213"/>
      <c r="J600" s="213"/>
    </row>
    <row r="601" spans="1:10" ht="12.75">
      <c r="A601" s="213"/>
      <c r="B601" s="213"/>
      <c r="C601" s="213"/>
      <c r="D601" s="213"/>
      <c r="E601" s="213"/>
      <c r="F601" s="213"/>
      <c r="G601" s="213"/>
      <c r="H601" s="213"/>
      <c r="I601" s="213"/>
      <c r="J601" s="213"/>
    </row>
    <row r="602" spans="1:10" ht="12.75">
      <c r="A602" s="213"/>
      <c r="B602" s="213"/>
      <c r="C602" s="213"/>
      <c r="D602" s="213"/>
      <c r="E602" s="213"/>
      <c r="F602" s="213"/>
      <c r="G602" s="213"/>
      <c r="H602" s="213"/>
      <c r="I602" s="213"/>
      <c r="J602" s="213"/>
    </row>
    <row r="603" spans="1:10" ht="12.75">
      <c r="A603" s="213"/>
      <c r="B603" s="213"/>
      <c r="C603" s="213"/>
      <c r="D603" s="213"/>
      <c r="E603" s="213"/>
      <c r="F603" s="213"/>
      <c r="G603" s="213"/>
      <c r="H603" s="213"/>
      <c r="I603" s="213"/>
      <c r="J603" s="213"/>
    </row>
    <row r="604" spans="1:10" ht="12.75">
      <c r="A604" s="213"/>
      <c r="B604" s="213"/>
      <c r="C604" s="213"/>
      <c r="D604" s="213"/>
      <c r="E604" s="213"/>
      <c r="F604" s="213"/>
      <c r="G604" s="213"/>
      <c r="H604" s="213"/>
      <c r="I604" s="213"/>
      <c r="J604" s="213"/>
    </row>
    <row r="605" spans="1:10" ht="12.75">
      <c r="A605" s="213"/>
      <c r="B605" s="213"/>
      <c r="C605" s="213"/>
      <c r="D605" s="213"/>
      <c r="E605" s="213"/>
      <c r="F605" s="213"/>
      <c r="G605" s="213"/>
      <c r="H605" s="213"/>
      <c r="I605" s="213"/>
      <c r="J605" s="213"/>
    </row>
    <row r="606" spans="1:10" ht="12.75">
      <c r="A606" s="213"/>
      <c r="B606" s="213"/>
      <c r="C606" s="213"/>
      <c r="D606" s="213"/>
      <c r="E606" s="213"/>
      <c r="F606" s="213"/>
      <c r="G606" s="213"/>
      <c r="H606" s="213"/>
      <c r="I606" s="213"/>
      <c r="J606" s="213"/>
    </row>
    <row r="607" spans="1:10" ht="12.75">
      <c r="A607" s="213"/>
      <c r="B607" s="213"/>
      <c r="C607" s="213"/>
      <c r="D607" s="213"/>
      <c r="E607" s="213"/>
      <c r="F607" s="213"/>
      <c r="G607" s="213"/>
      <c r="H607" s="213"/>
      <c r="I607" s="213"/>
      <c r="J607" s="213"/>
    </row>
    <row r="608" spans="1:10" ht="12.75">
      <c r="A608" s="213"/>
      <c r="B608" s="213"/>
      <c r="C608" s="213"/>
      <c r="D608" s="213"/>
      <c r="E608" s="213"/>
      <c r="F608" s="213"/>
      <c r="G608" s="213"/>
      <c r="H608" s="213"/>
      <c r="I608" s="213"/>
      <c r="J608" s="213"/>
    </row>
    <row r="609" spans="1:10" ht="12.75">
      <c r="A609" s="213"/>
      <c r="B609" s="213"/>
      <c r="C609" s="213"/>
      <c r="D609" s="213"/>
      <c r="E609" s="213"/>
      <c r="F609" s="213"/>
      <c r="G609" s="213"/>
      <c r="H609" s="213"/>
      <c r="I609" s="213"/>
      <c r="J609" s="213"/>
    </row>
    <row r="610" spans="1:10" ht="12.75">
      <c r="A610" s="213"/>
      <c r="B610" s="213"/>
      <c r="C610" s="213"/>
      <c r="D610" s="213"/>
      <c r="E610" s="213"/>
      <c r="F610" s="213"/>
      <c r="G610" s="213"/>
      <c r="H610" s="213"/>
      <c r="I610" s="213"/>
      <c r="J610" s="213"/>
    </row>
    <row r="611" spans="1:10" ht="12.75">
      <c r="A611" s="213"/>
      <c r="B611" s="213"/>
      <c r="C611" s="213"/>
      <c r="D611" s="213"/>
      <c r="E611" s="213"/>
      <c r="F611" s="213"/>
      <c r="G611" s="213"/>
      <c r="H611" s="213"/>
      <c r="I611" s="213"/>
      <c r="J611" s="213"/>
    </row>
    <row r="612" spans="1:10" ht="12.75">
      <c r="A612" s="213"/>
      <c r="B612" s="213"/>
      <c r="C612" s="213"/>
      <c r="D612" s="213"/>
      <c r="E612" s="213"/>
      <c r="F612" s="213"/>
      <c r="G612" s="213"/>
      <c r="H612" s="213"/>
      <c r="I612" s="213"/>
      <c r="J612" s="213"/>
    </row>
    <row r="613" spans="1:10" ht="12.75">
      <c r="A613" s="213"/>
      <c r="B613" s="213"/>
      <c r="C613" s="213"/>
      <c r="D613" s="213"/>
      <c r="E613" s="213"/>
      <c r="F613" s="213"/>
      <c r="G613" s="213"/>
      <c r="H613" s="213"/>
      <c r="I613" s="213"/>
      <c r="J613" s="213"/>
    </row>
    <row r="614" spans="1:10" ht="12.75">
      <c r="A614" s="213"/>
      <c r="B614" s="213"/>
      <c r="C614" s="213"/>
      <c r="D614" s="213"/>
      <c r="E614" s="213"/>
      <c r="F614" s="213"/>
      <c r="G614" s="213"/>
      <c r="H614" s="213"/>
      <c r="I614" s="213"/>
      <c r="J614" s="213"/>
    </row>
    <row r="615" spans="1:10" ht="12.75">
      <c r="A615" s="213"/>
      <c r="B615" s="213"/>
      <c r="C615" s="213"/>
      <c r="D615" s="213"/>
      <c r="E615" s="213"/>
      <c r="F615" s="213"/>
      <c r="G615" s="213"/>
      <c r="H615" s="213"/>
      <c r="I615" s="213"/>
      <c r="J615" s="213"/>
    </row>
    <row r="616" spans="1:10" ht="12.75">
      <c r="A616" s="213"/>
      <c r="B616" s="213"/>
      <c r="C616" s="213"/>
      <c r="D616" s="213"/>
      <c r="E616" s="213"/>
      <c r="F616" s="213"/>
      <c r="G616" s="213"/>
      <c r="H616" s="213"/>
      <c r="I616" s="213"/>
      <c r="J616" s="213"/>
    </row>
    <row r="617" spans="1:10" ht="12.75">
      <c r="A617" s="213"/>
      <c r="B617" s="213"/>
      <c r="C617" s="213"/>
      <c r="D617" s="213"/>
      <c r="E617" s="213"/>
      <c r="F617" s="213"/>
      <c r="G617" s="213"/>
      <c r="H617" s="213"/>
      <c r="I617" s="213"/>
      <c r="J617" s="213"/>
    </row>
    <row r="618" spans="1:10" ht="12.75">
      <c r="A618" s="213"/>
      <c r="B618" s="213"/>
      <c r="C618" s="213"/>
      <c r="D618" s="213"/>
      <c r="E618" s="213"/>
      <c r="F618" s="213"/>
      <c r="G618" s="213"/>
      <c r="H618" s="213"/>
      <c r="I618" s="213"/>
      <c r="J618" s="213"/>
    </row>
    <row r="619" spans="1:10" ht="12.75">
      <c r="A619" s="213"/>
      <c r="B619" s="213"/>
      <c r="C619" s="213"/>
      <c r="D619" s="213"/>
      <c r="E619" s="213"/>
      <c r="F619" s="213"/>
      <c r="G619" s="213"/>
      <c r="H619" s="213"/>
      <c r="I619" s="213"/>
      <c r="J619" s="213"/>
    </row>
    <row r="620" spans="1:10" ht="12.75">
      <c r="A620" s="213"/>
      <c r="B620" s="213"/>
      <c r="C620" s="213"/>
      <c r="D620" s="213"/>
      <c r="E620" s="213"/>
      <c r="F620" s="213"/>
      <c r="G620" s="213"/>
      <c r="H620" s="213"/>
      <c r="I620" s="213"/>
      <c r="J620" s="213"/>
    </row>
    <row r="621" spans="1:10" ht="12.75">
      <c r="A621" s="213"/>
      <c r="B621" s="213"/>
      <c r="C621" s="213"/>
      <c r="D621" s="213"/>
      <c r="E621" s="213"/>
      <c r="F621" s="213"/>
      <c r="G621" s="213"/>
      <c r="H621" s="213"/>
      <c r="I621" s="213"/>
      <c r="J621" s="213"/>
    </row>
    <row r="622" spans="1:10" ht="12.75">
      <c r="A622" s="213"/>
      <c r="B622" s="213"/>
      <c r="C622" s="213"/>
      <c r="D622" s="213"/>
      <c r="E622" s="213"/>
      <c r="F622" s="213"/>
      <c r="G622" s="213"/>
      <c r="H622" s="213"/>
      <c r="I622" s="213"/>
      <c r="J622" s="213"/>
    </row>
    <row r="623" spans="1:10" ht="12.75">
      <c r="A623" s="213"/>
      <c r="B623" s="213"/>
      <c r="C623" s="213"/>
      <c r="D623" s="213"/>
      <c r="E623" s="213"/>
      <c r="F623" s="213"/>
      <c r="G623" s="213"/>
      <c r="H623" s="213"/>
      <c r="I623" s="213"/>
      <c r="J623" s="213"/>
    </row>
    <row r="624" spans="1:10" ht="12.75">
      <c r="A624" s="213"/>
      <c r="B624" s="213"/>
      <c r="C624" s="213"/>
      <c r="D624" s="213"/>
      <c r="E624" s="213"/>
      <c r="F624" s="213"/>
      <c r="G624" s="213"/>
      <c r="H624" s="213"/>
      <c r="I624" s="213"/>
      <c r="J624" s="213"/>
    </row>
    <row r="625" spans="1:10" ht="12.75">
      <c r="A625" s="213"/>
      <c r="B625" s="213"/>
      <c r="C625" s="213"/>
      <c r="D625" s="213"/>
      <c r="E625" s="213"/>
      <c r="F625" s="213"/>
      <c r="G625" s="213"/>
      <c r="H625" s="213"/>
      <c r="I625" s="213"/>
      <c r="J625" s="213"/>
    </row>
    <row r="626" spans="1:10" ht="12.75">
      <c r="A626" s="213"/>
      <c r="B626" s="213"/>
      <c r="C626" s="213"/>
      <c r="D626" s="213"/>
      <c r="E626" s="213"/>
      <c r="F626" s="213"/>
      <c r="G626" s="213"/>
      <c r="H626" s="213"/>
      <c r="I626" s="213"/>
      <c r="J626" s="213"/>
    </row>
    <row r="627" spans="1:10" ht="12.75">
      <c r="A627" s="213"/>
      <c r="B627" s="213"/>
      <c r="C627" s="213"/>
      <c r="D627" s="213"/>
      <c r="E627" s="213"/>
      <c r="F627" s="213"/>
      <c r="G627" s="213"/>
      <c r="H627" s="213"/>
      <c r="I627" s="213"/>
      <c r="J627" s="213"/>
    </row>
    <row r="628" spans="1:10" ht="12.75">
      <c r="A628" s="213"/>
      <c r="B628" s="213"/>
      <c r="C628" s="213"/>
      <c r="D628" s="213"/>
      <c r="E628" s="213"/>
      <c r="F628" s="213"/>
      <c r="G628" s="213"/>
      <c r="H628" s="213"/>
      <c r="I628" s="213"/>
      <c r="J628" s="213"/>
    </row>
    <row r="629" spans="1:10" ht="12.75">
      <c r="A629" s="213"/>
      <c r="B629" s="213"/>
      <c r="C629" s="213"/>
      <c r="D629" s="213"/>
      <c r="E629" s="213"/>
      <c r="F629" s="213"/>
      <c r="G629" s="213"/>
      <c r="H629" s="213"/>
      <c r="I629" s="213"/>
      <c r="J629" s="213"/>
    </row>
    <row r="630" spans="1:10" ht="12.75">
      <c r="A630" s="213"/>
      <c r="B630" s="213"/>
      <c r="C630" s="213"/>
      <c r="D630" s="213"/>
      <c r="E630" s="213"/>
      <c r="F630" s="213"/>
      <c r="G630" s="213"/>
      <c r="H630" s="213"/>
      <c r="I630" s="213"/>
      <c r="J630" s="213"/>
    </row>
    <row r="631" spans="1:10" ht="12.75">
      <c r="A631" s="213"/>
      <c r="B631" s="213"/>
      <c r="C631" s="213"/>
      <c r="D631" s="213"/>
      <c r="E631" s="213"/>
      <c r="F631" s="213"/>
      <c r="G631" s="213"/>
      <c r="H631" s="213"/>
      <c r="I631" s="213"/>
      <c r="J631" s="213"/>
    </row>
    <row r="632" spans="1:10" ht="12.75">
      <c r="A632" s="213"/>
      <c r="B632" s="213"/>
      <c r="C632" s="213"/>
      <c r="D632" s="213"/>
      <c r="E632" s="213"/>
      <c r="F632" s="213"/>
      <c r="G632" s="213"/>
      <c r="H632" s="213"/>
      <c r="I632" s="213"/>
      <c r="J632" s="213"/>
    </row>
    <row r="633" spans="1:10" ht="12.75">
      <c r="A633" s="213"/>
      <c r="B633" s="213"/>
      <c r="C633" s="213"/>
      <c r="D633" s="213"/>
      <c r="E633" s="213"/>
      <c r="F633" s="213"/>
      <c r="G633" s="213"/>
      <c r="H633" s="213"/>
      <c r="I633" s="213"/>
      <c r="J633" s="213"/>
    </row>
    <row r="634" spans="1:10" ht="12.75">
      <c r="A634" s="213"/>
      <c r="B634" s="213"/>
      <c r="C634" s="213"/>
      <c r="D634" s="213"/>
      <c r="E634" s="213"/>
      <c r="F634" s="213"/>
      <c r="G634" s="213"/>
      <c r="H634" s="213"/>
      <c r="I634" s="213"/>
      <c r="J634" s="213"/>
    </row>
    <row r="635" spans="1:10" ht="12.75">
      <c r="A635" s="213"/>
      <c r="B635" s="213"/>
      <c r="C635" s="213"/>
      <c r="D635" s="213"/>
      <c r="E635" s="213"/>
      <c r="F635" s="213"/>
      <c r="G635" s="213"/>
      <c r="H635" s="213"/>
      <c r="I635" s="213"/>
      <c r="J635" s="213"/>
    </row>
    <row r="636" spans="1:10" ht="12.75">
      <c r="A636" s="213"/>
      <c r="B636" s="213"/>
      <c r="C636" s="213"/>
      <c r="D636" s="213"/>
      <c r="E636" s="213"/>
      <c r="F636" s="213"/>
      <c r="G636" s="213"/>
      <c r="H636" s="213"/>
      <c r="I636" s="213"/>
      <c r="J636" s="213"/>
    </row>
    <row r="637" spans="1:10" ht="12.75">
      <c r="A637" s="213"/>
      <c r="B637" s="213"/>
      <c r="C637" s="213"/>
      <c r="D637" s="213"/>
      <c r="E637" s="213"/>
      <c r="F637" s="213"/>
      <c r="G637" s="213"/>
      <c r="H637" s="213"/>
      <c r="I637" s="213"/>
      <c r="J637" s="213"/>
    </row>
    <row r="638" spans="1:10" ht="12.75">
      <c r="A638" s="213"/>
      <c r="B638" s="213"/>
      <c r="C638" s="213"/>
      <c r="D638" s="213"/>
      <c r="E638" s="213"/>
      <c r="F638" s="213"/>
      <c r="G638" s="213"/>
      <c r="H638" s="213"/>
      <c r="I638" s="213"/>
      <c r="J638" s="213"/>
    </row>
    <row r="639" spans="1:10" ht="12.75">
      <c r="A639" s="213"/>
      <c r="B639" s="213"/>
      <c r="C639" s="213"/>
      <c r="D639" s="213"/>
      <c r="E639" s="213"/>
      <c r="F639" s="213"/>
      <c r="G639" s="213"/>
      <c r="H639" s="213"/>
      <c r="I639" s="213"/>
      <c r="J639" s="213"/>
    </row>
    <row r="640" spans="1:10" ht="12.75">
      <c r="A640" s="213"/>
      <c r="B640" s="213"/>
      <c r="C640" s="213"/>
      <c r="D640" s="213"/>
      <c r="E640" s="213"/>
      <c r="F640" s="213"/>
      <c r="G640" s="213"/>
      <c r="H640" s="213"/>
      <c r="I640" s="213"/>
      <c r="J640" s="213"/>
    </row>
    <row r="641" spans="1:10" ht="12.75">
      <c r="A641" s="213"/>
      <c r="B641" s="213"/>
      <c r="C641" s="213"/>
      <c r="D641" s="213"/>
      <c r="E641" s="213"/>
      <c r="F641" s="213"/>
      <c r="G641" s="213"/>
      <c r="H641" s="213"/>
      <c r="I641" s="213"/>
      <c r="J641" s="213"/>
    </row>
    <row r="642" spans="1:10" ht="12.75">
      <c r="A642" s="213"/>
      <c r="B642" s="213"/>
      <c r="C642" s="213"/>
      <c r="D642" s="213"/>
      <c r="E642" s="213"/>
      <c r="F642" s="213"/>
      <c r="G642" s="213"/>
      <c r="H642" s="213"/>
      <c r="I642" s="213"/>
      <c r="J642" s="213"/>
    </row>
    <row r="643" spans="1:10" ht="12.75">
      <c r="A643" s="213"/>
      <c r="B643" s="213"/>
      <c r="C643" s="213"/>
      <c r="D643" s="213"/>
      <c r="E643" s="213"/>
      <c r="F643" s="213"/>
      <c r="G643" s="213"/>
      <c r="H643" s="213"/>
      <c r="I643" s="213"/>
      <c r="J643" s="213"/>
    </row>
    <row r="644" spans="1:10" ht="12.75">
      <c r="A644" s="213"/>
      <c r="B644" s="213"/>
      <c r="C644" s="213"/>
      <c r="D644" s="213"/>
      <c r="E644" s="213"/>
      <c r="F644" s="213"/>
      <c r="G644" s="213"/>
      <c r="H644" s="213"/>
      <c r="I644" s="213"/>
      <c r="J644" s="213"/>
    </row>
    <row r="645" spans="1:10" ht="12.75">
      <c r="A645" s="213"/>
      <c r="B645" s="213"/>
      <c r="C645" s="213"/>
      <c r="D645" s="213"/>
      <c r="E645" s="213"/>
      <c r="F645" s="213"/>
      <c r="G645" s="213"/>
      <c r="H645" s="213"/>
      <c r="I645" s="213"/>
      <c r="J645" s="213"/>
    </row>
    <row r="646" spans="1:10" ht="12.75">
      <c r="A646" s="213"/>
      <c r="B646" s="213"/>
      <c r="C646" s="213"/>
      <c r="D646" s="213"/>
      <c r="E646" s="213"/>
      <c r="F646" s="213"/>
      <c r="G646" s="213"/>
      <c r="H646" s="213"/>
      <c r="I646" s="213"/>
      <c r="J646" s="213"/>
    </row>
    <row r="647" spans="1:10" ht="12.75">
      <c r="A647" s="213"/>
      <c r="B647" s="213"/>
      <c r="C647" s="213"/>
      <c r="D647" s="213"/>
      <c r="E647" s="213"/>
      <c r="F647" s="213"/>
      <c r="G647" s="213"/>
      <c r="H647" s="213"/>
      <c r="I647" s="213"/>
      <c r="J647" s="213"/>
    </row>
    <row r="648" spans="1:10" ht="12.75">
      <c r="A648" s="213"/>
      <c r="B648" s="213"/>
      <c r="C648" s="213"/>
      <c r="D648" s="213"/>
      <c r="E648" s="213"/>
      <c r="F648" s="213"/>
      <c r="G648" s="213"/>
      <c r="H648" s="213"/>
      <c r="I648" s="213"/>
      <c r="J648" s="213"/>
    </row>
    <row r="649" spans="1:10" ht="12.75">
      <c r="A649" s="213"/>
      <c r="B649" s="213"/>
      <c r="C649" s="213"/>
      <c r="D649" s="213"/>
      <c r="E649" s="213"/>
      <c r="F649" s="213"/>
      <c r="G649" s="213"/>
      <c r="H649" s="213"/>
      <c r="I649" s="213"/>
      <c r="J649" s="213"/>
    </row>
    <row r="650" spans="1:10" ht="12.75">
      <c r="A650" s="213"/>
      <c r="B650" s="213"/>
      <c r="C650" s="213"/>
      <c r="D650" s="213"/>
      <c r="E650" s="213"/>
      <c r="F650" s="213"/>
      <c r="G650" s="213"/>
      <c r="H650" s="213"/>
      <c r="I650" s="213"/>
      <c r="J650" s="213"/>
    </row>
    <row r="651" spans="1:10" ht="12.75">
      <c r="A651" s="213"/>
      <c r="B651" s="213"/>
      <c r="C651" s="213"/>
      <c r="D651" s="213"/>
      <c r="E651" s="213"/>
      <c r="F651" s="213"/>
      <c r="G651" s="213"/>
      <c r="H651" s="213"/>
      <c r="I651" s="213"/>
      <c r="J651" s="213"/>
    </row>
    <row r="652" spans="1:10" ht="12.75">
      <c r="A652" s="213"/>
      <c r="B652" s="213"/>
      <c r="C652" s="213"/>
      <c r="D652" s="213"/>
      <c r="E652" s="213"/>
      <c r="F652" s="213"/>
      <c r="G652" s="213"/>
      <c r="H652" s="213"/>
      <c r="I652" s="213"/>
      <c r="J652" s="213"/>
    </row>
    <row r="653" spans="1:10" ht="12.75">
      <c r="A653" s="213"/>
      <c r="B653" s="213"/>
      <c r="C653" s="213"/>
      <c r="D653" s="213"/>
      <c r="E653" s="213"/>
      <c r="F653" s="213"/>
      <c r="G653" s="213"/>
      <c r="H653" s="213"/>
      <c r="I653" s="213"/>
      <c r="J653" s="213"/>
    </row>
    <row r="654" spans="1:10" ht="12.75">
      <c r="A654" s="213"/>
      <c r="B654" s="213"/>
      <c r="C654" s="213"/>
      <c r="D654" s="213"/>
      <c r="E654" s="213"/>
      <c r="F654" s="213"/>
      <c r="G654" s="213"/>
      <c r="H654" s="213"/>
      <c r="I654" s="213"/>
      <c r="J654" s="213"/>
    </row>
    <row r="655" spans="1:10" ht="12.75">
      <c r="A655" s="213"/>
      <c r="B655" s="213"/>
      <c r="C655" s="213"/>
      <c r="D655" s="213"/>
      <c r="E655" s="213"/>
      <c r="F655" s="213"/>
      <c r="G655" s="213"/>
      <c r="H655" s="213"/>
      <c r="I655" s="213"/>
      <c r="J655" s="213"/>
    </row>
    <row r="656" spans="1:10" ht="12.75">
      <c r="A656" s="213"/>
      <c r="B656" s="213"/>
      <c r="C656" s="213"/>
      <c r="D656" s="213"/>
      <c r="E656" s="213"/>
      <c r="F656" s="213"/>
      <c r="G656" s="213"/>
      <c r="H656" s="213"/>
      <c r="I656" s="213"/>
      <c r="J656" s="213"/>
    </row>
    <row r="657" spans="1:10" ht="12.75">
      <c r="A657" s="213"/>
      <c r="B657" s="213"/>
      <c r="C657" s="213"/>
      <c r="D657" s="213"/>
      <c r="E657" s="213"/>
      <c r="F657" s="213"/>
      <c r="G657" s="213"/>
      <c r="H657" s="213"/>
      <c r="I657" s="213"/>
      <c r="J657" s="213"/>
    </row>
    <row r="658" spans="1:10" ht="12.75">
      <c r="A658" s="213"/>
      <c r="B658" s="213"/>
      <c r="C658" s="213"/>
      <c r="D658" s="213"/>
      <c r="E658" s="213"/>
      <c r="F658" s="213"/>
      <c r="G658" s="213"/>
      <c r="H658" s="213"/>
      <c r="I658" s="213"/>
      <c r="J658" s="213"/>
    </row>
    <row r="659" spans="1:10" ht="12.75">
      <c r="A659" s="213"/>
      <c r="B659" s="213"/>
      <c r="C659" s="213"/>
      <c r="D659" s="213"/>
      <c r="E659" s="213"/>
      <c r="F659" s="213"/>
      <c r="G659" s="213"/>
      <c r="H659" s="213"/>
      <c r="I659" s="213"/>
      <c r="J659" s="213"/>
    </row>
    <row r="660" spans="1:10" ht="12.75">
      <c r="A660" s="213"/>
      <c r="B660" s="213"/>
      <c r="C660" s="213"/>
      <c r="D660" s="213"/>
      <c r="E660" s="213"/>
      <c r="F660" s="213"/>
      <c r="G660" s="213"/>
      <c r="H660" s="213"/>
      <c r="I660" s="213"/>
      <c r="J660" s="213"/>
    </row>
    <row r="661" spans="1:10" ht="12.75">
      <c r="A661" s="213"/>
      <c r="B661" s="213"/>
      <c r="C661" s="213"/>
      <c r="D661" s="213"/>
      <c r="E661" s="213"/>
      <c r="F661" s="213"/>
      <c r="G661" s="213"/>
      <c r="H661" s="213"/>
      <c r="I661" s="213"/>
      <c r="J661" s="213"/>
    </row>
    <row r="662" spans="1:10" ht="12.75">
      <c r="A662" s="213"/>
      <c r="B662" s="213"/>
      <c r="C662" s="213"/>
      <c r="D662" s="213"/>
      <c r="E662" s="213"/>
      <c r="F662" s="213"/>
      <c r="G662" s="213"/>
      <c r="H662" s="213"/>
      <c r="I662" s="213"/>
      <c r="J662" s="213"/>
    </row>
    <row r="663" spans="1:10" ht="12.75">
      <c r="A663" s="213"/>
      <c r="B663" s="213"/>
      <c r="C663" s="213"/>
      <c r="D663" s="213"/>
      <c r="E663" s="213"/>
      <c r="F663" s="213"/>
      <c r="G663" s="213"/>
      <c r="H663" s="213"/>
      <c r="I663" s="213"/>
      <c r="J663" s="213"/>
    </row>
    <row r="664" spans="1:10" ht="12.75">
      <c r="A664" s="213"/>
      <c r="B664" s="213"/>
      <c r="C664" s="213"/>
      <c r="D664" s="213"/>
      <c r="E664" s="213"/>
      <c r="F664" s="213"/>
      <c r="G664" s="213"/>
      <c r="H664" s="213"/>
      <c r="I664" s="213"/>
      <c r="J664" s="213"/>
    </row>
    <row r="665" spans="1:10" ht="12.75">
      <c r="A665" s="213"/>
      <c r="B665" s="213"/>
      <c r="C665" s="213"/>
      <c r="D665" s="213"/>
      <c r="E665" s="213"/>
      <c r="F665" s="213"/>
      <c r="G665" s="213"/>
      <c r="H665" s="213"/>
      <c r="I665" s="213"/>
      <c r="J665" s="213"/>
    </row>
    <row r="666" spans="1:10" ht="12.75">
      <c r="A666" s="213"/>
      <c r="B666" s="213"/>
      <c r="C666" s="213"/>
      <c r="D666" s="213"/>
      <c r="E666" s="213"/>
      <c r="F666" s="213"/>
      <c r="G666" s="213"/>
      <c r="H666" s="213"/>
      <c r="I666" s="213"/>
      <c r="J666" s="213"/>
    </row>
    <row r="667" spans="1:10" ht="12.75">
      <c r="A667" s="213"/>
      <c r="B667" s="213"/>
      <c r="C667" s="213"/>
      <c r="D667" s="213"/>
      <c r="E667" s="213"/>
      <c r="F667" s="213"/>
      <c r="G667" s="213"/>
      <c r="H667" s="213"/>
      <c r="I667" s="213"/>
      <c r="J667" s="213"/>
    </row>
    <row r="668" spans="1:10" ht="12.75">
      <c r="A668" s="213"/>
      <c r="B668" s="213"/>
      <c r="C668" s="213"/>
      <c r="D668" s="213"/>
      <c r="E668" s="213"/>
      <c r="F668" s="213"/>
      <c r="G668" s="213"/>
      <c r="H668" s="213"/>
      <c r="I668" s="213"/>
      <c r="J668" s="213"/>
    </row>
    <row r="669" spans="1:10" ht="12.75">
      <c r="A669" s="213"/>
      <c r="B669" s="213"/>
      <c r="C669" s="213"/>
      <c r="D669" s="213"/>
      <c r="E669" s="213"/>
      <c r="F669" s="213"/>
      <c r="G669" s="213"/>
      <c r="H669" s="213"/>
      <c r="I669" s="213"/>
      <c r="J669" s="213"/>
    </row>
    <row r="670" spans="1:10" ht="12.75">
      <c r="A670" s="213"/>
      <c r="B670" s="213"/>
      <c r="C670" s="213"/>
      <c r="D670" s="213"/>
      <c r="E670" s="213"/>
      <c r="F670" s="213"/>
      <c r="G670" s="213"/>
      <c r="H670" s="213"/>
      <c r="I670" s="213"/>
      <c r="J670" s="213"/>
    </row>
    <row r="671" spans="1:10" ht="12.75">
      <c r="A671" s="213"/>
      <c r="B671" s="213"/>
      <c r="C671" s="213"/>
      <c r="D671" s="213"/>
      <c r="E671" s="213"/>
      <c r="F671" s="213"/>
      <c r="G671" s="213"/>
      <c r="H671" s="213"/>
      <c r="I671" s="213"/>
      <c r="J671" s="213"/>
    </row>
    <row r="672" spans="1:10" ht="12.75">
      <c r="A672" s="213"/>
      <c r="B672" s="213"/>
      <c r="C672" s="213"/>
      <c r="D672" s="213"/>
      <c r="E672" s="213"/>
      <c r="F672" s="213"/>
      <c r="G672" s="213"/>
      <c r="H672" s="213"/>
      <c r="I672" s="213"/>
      <c r="J672" s="213"/>
    </row>
    <row r="673" spans="1:10" ht="12.75">
      <c r="A673" s="213"/>
      <c r="B673" s="213"/>
      <c r="C673" s="213"/>
      <c r="D673" s="213"/>
      <c r="E673" s="213"/>
      <c r="F673" s="213"/>
      <c r="G673" s="213"/>
      <c r="H673" s="213"/>
      <c r="I673" s="213"/>
      <c r="J673" s="213"/>
    </row>
    <row r="674" spans="1:10" ht="12.75">
      <c r="A674" s="213"/>
      <c r="B674" s="213"/>
      <c r="C674" s="213"/>
      <c r="D674" s="213"/>
      <c r="E674" s="213"/>
      <c r="F674" s="213"/>
      <c r="G674" s="213"/>
      <c r="H674" s="213"/>
      <c r="I674" s="213"/>
      <c r="J674" s="213"/>
    </row>
    <row r="675" spans="1:10" ht="12.75">
      <c r="A675" s="213"/>
      <c r="B675" s="213"/>
      <c r="C675" s="213"/>
      <c r="D675" s="213"/>
      <c r="E675" s="213"/>
      <c r="F675" s="213"/>
      <c r="G675" s="213"/>
      <c r="H675" s="213"/>
      <c r="I675" s="213"/>
      <c r="J675" s="213"/>
    </row>
    <row r="676" spans="1:10" ht="12.75">
      <c r="A676" s="213"/>
      <c r="B676" s="213"/>
      <c r="C676" s="213"/>
      <c r="D676" s="213"/>
      <c r="E676" s="213"/>
      <c r="F676" s="213"/>
      <c r="G676" s="213"/>
      <c r="H676" s="213"/>
      <c r="I676" s="213"/>
      <c r="J676" s="213"/>
    </row>
    <row r="677" spans="1:10" ht="12.75">
      <c r="A677" s="213"/>
      <c r="B677" s="213"/>
      <c r="C677" s="213"/>
      <c r="D677" s="213"/>
      <c r="E677" s="213"/>
      <c r="F677" s="213"/>
      <c r="G677" s="213"/>
      <c r="H677" s="213"/>
      <c r="I677" s="213"/>
      <c r="J677" s="213"/>
    </row>
    <row r="678" spans="1:10" ht="12.75">
      <c r="A678" s="213"/>
      <c r="B678" s="213"/>
      <c r="C678" s="213"/>
      <c r="D678" s="213"/>
      <c r="E678" s="213"/>
      <c r="F678" s="213"/>
      <c r="G678" s="213"/>
      <c r="H678" s="213"/>
      <c r="I678" s="213"/>
      <c r="J678" s="213"/>
    </row>
    <row r="679" spans="1:10" ht="12.75">
      <c r="A679" s="213"/>
      <c r="B679" s="213"/>
      <c r="C679" s="213"/>
      <c r="D679" s="213"/>
      <c r="E679" s="213"/>
      <c r="F679" s="213"/>
      <c r="G679" s="213"/>
      <c r="H679" s="213"/>
      <c r="I679" s="213"/>
      <c r="J679" s="213"/>
    </row>
    <row r="680" spans="1:10" ht="12.75">
      <c r="A680" s="213"/>
      <c r="B680" s="213"/>
      <c r="C680" s="213"/>
      <c r="D680" s="213"/>
      <c r="E680" s="213"/>
      <c r="F680" s="213"/>
      <c r="G680" s="213"/>
      <c r="H680" s="213"/>
      <c r="I680" s="213"/>
      <c r="J680" s="213"/>
    </row>
    <row r="681" spans="1:10" ht="12.75">
      <c r="A681" s="213"/>
      <c r="B681" s="213"/>
      <c r="C681" s="213"/>
      <c r="D681" s="213"/>
      <c r="E681" s="213"/>
      <c r="F681" s="213"/>
      <c r="G681" s="213"/>
      <c r="H681" s="213"/>
      <c r="I681" s="213"/>
      <c r="J681" s="213"/>
    </row>
    <row r="682" spans="1:10" ht="12.75">
      <c r="A682" s="213"/>
      <c r="B682" s="213"/>
      <c r="C682" s="213"/>
      <c r="D682" s="213"/>
      <c r="E682" s="213"/>
      <c r="F682" s="213"/>
      <c r="G682" s="213"/>
      <c r="H682" s="213"/>
      <c r="I682" s="213"/>
      <c r="J682" s="213"/>
    </row>
    <row r="683" spans="1:10" ht="12.75">
      <c r="A683" s="213"/>
      <c r="B683" s="213"/>
      <c r="C683" s="213"/>
      <c r="D683" s="213"/>
      <c r="E683" s="213"/>
      <c r="F683" s="213"/>
      <c r="G683" s="213"/>
      <c r="H683" s="213"/>
      <c r="I683" s="213"/>
      <c r="J683" s="213"/>
    </row>
    <row r="684" spans="1:10" ht="12.75">
      <c r="A684" s="213"/>
      <c r="B684" s="213"/>
      <c r="C684" s="213"/>
      <c r="D684" s="213"/>
      <c r="E684" s="213"/>
      <c r="F684" s="213"/>
      <c r="G684" s="213"/>
      <c r="H684" s="213"/>
      <c r="I684" s="213"/>
      <c r="J684" s="213"/>
    </row>
    <row r="685" spans="1:10" ht="12.75">
      <c r="A685" s="213"/>
      <c r="B685" s="213"/>
      <c r="C685" s="213"/>
      <c r="D685" s="213"/>
      <c r="E685" s="213"/>
      <c r="F685" s="213"/>
      <c r="G685" s="213"/>
      <c r="H685" s="213"/>
      <c r="I685" s="213"/>
      <c r="J685" s="213"/>
    </row>
    <row r="686" spans="1:10" ht="12.75">
      <c r="A686" s="213"/>
      <c r="B686" s="213"/>
      <c r="C686" s="213"/>
      <c r="D686" s="213"/>
      <c r="E686" s="213"/>
      <c r="F686" s="213"/>
      <c r="G686" s="213"/>
      <c r="H686" s="213"/>
      <c r="I686" s="213"/>
      <c r="J686" s="213"/>
    </row>
    <row r="687" spans="1:10" ht="12.75">
      <c r="A687" s="213"/>
      <c r="B687" s="213"/>
      <c r="C687" s="213"/>
      <c r="D687" s="213"/>
      <c r="E687" s="213"/>
      <c r="F687" s="213"/>
      <c r="G687" s="213"/>
      <c r="H687" s="213"/>
      <c r="I687" s="213"/>
      <c r="J687" s="213"/>
    </row>
    <row r="688" spans="1:10" ht="12.75">
      <c r="A688" s="213"/>
      <c r="B688" s="213"/>
      <c r="C688" s="213"/>
      <c r="D688" s="213"/>
      <c r="E688" s="213"/>
      <c r="F688" s="213"/>
      <c r="G688" s="213"/>
      <c r="H688" s="213"/>
      <c r="I688" s="213"/>
      <c r="J688" s="213"/>
    </row>
    <row r="689" spans="1:10" ht="12.75">
      <c r="A689" s="213"/>
      <c r="B689" s="213"/>
      <c r="C689" s="213"/>
      <c r="D689" s="213"/>
      <c r="E689" s="213"/>
      <c r="F689" s="213"/>
      <c r="G689" s="213"/>
      <c r="H689" s="213"/>
      <c r="I689" s="213"/>
      <c r="J689" s="213"/>
    </row>
    <row r="690" spans="1:10" ht="12.75">
      <c r="A690" s="213"/>
      <c r="B690" s="213"/>
      <c r="C690" s="213"/>
      <c r="D690" s="213"/>
      <c r="E690" s="213"/>
      <c r="F690" s="213"/>
      <c r="G690" s="213"/>
      <c r="H690" s="213"/>
      <c r="I690" s="213"/>
      <c r="J690" s="213"/>
    </row>
    <row r="691" spans="1:10" ht="12.75">
      <c r="A691" s="213"/>
      <c r="B691" s="213"/>
      <c r="C691" s="213"/>
      <c r="D691" s="213"/>
      <c r="E691" s="213"/>
      <c r="F691" s="213"/>
      <c r="G691" s="213"/>
      <c r="H691" s="213"/>
      <c r="I691" s="213"/>
      <c r="J691" s="213"/>
    </row>
    <row r="692" spans="1:10" ht="12.75">
      <c r="A692" s="213"/>
      <c r="B692" s="213"/>
      <c r="C692" s="213"/>
      <c r="D692" s="213"/>
      <c r="E692" s="213"/>
      <c r="F692" s="213"/>
      <c r="G692" s="213"/>
      <c r="H692" s="213"/>
      <c r="I692" s="213"/>
      <c r="J692" s="213"/>
    </row>
    <row r="693" spans="1:10" ht="12.75">
      <c r="A693" s="213"/>
      <c r="B693" s="213"/>
      <c r="C693" s="213"/>
      <c r="D693" s="213"/>
      <c r="E693" s="213"/>
      <c r="F693" s="213"/>
      <c r="G693" s="213"/>
      <c r="H693" s="213"/>
      <c r="I693" s="213"/>
      <c r="J693" s="213"/>
    </row>
    <row r="694" spans="1:10" ht="12.75">
      <c r="A694" s="213"/>
      <c r="B694" s="213"/>
      <c r="C694" s="213"/>
      <c r="D694" s="213"/>
      <c r="E694" s="213"/>
      <c r="F694" s="213"/>
      <c r="G694" s="213"/>
      <c r="H694" s="213"/>
      <c r="I694" s="213"/>
      <c r="J694" s="213"/>
    </row>
    <row r="695" spans="1:10" ht="12.75">
      <c r="A695" s="213"/>
      <c r="B695" s="213"/>
      <c r="C695" s="213"/>
      <c r="D695" s="213"/>
      <c r="E695" s="213"/>
      <c r="F695" s="213"/>
      <c r="G695" s="213"/>
      <c r="H695" s="213"/>
      <c r="I695" s="213"/>
      <c r="J695" s="213"/>
    </row>
    <row r="696" spans="1:10" ht="12.75">
      <c r="A696" s="213"/>
      <c r="B696" s="213"/>
      <c r="C696" s="213"/>
      <c r="D696" s="213"/>
      <c r="E696" s="213"/>
      <c r="F696" s="213"/>
      <c r="G696" s="213"/>
      <c r="H696" s="213"/>
      <c r="I696" s="213"/>
      <c r="J696" s="213"/>
    </row>
    <row r="697" spans="1:10" ht="12.75">
      <c r="A697" s="213"/>
      <c r="B697" s="213"/>
      <c r="C697" s="213"/>
      <c r="D697" s="213"/>
      <c r="E697" s="213"/>
      <c r="F697" s="213"/>
      <c r="G697" s="213"/>
      <c r="H697" s="213"/>
      <c r="I697" s="213"/>
      <c r="J697" s="213"/>
    </row>
    <row r="698" spans="1:10" ht="12.75">
      <c r="A698" s="213"/>
      <c r="B698" s="213"/>
      <c r="C698" s="213"/>
      <c r="D698" s="213"/>
      <c r="E698" s="213"/>
      <c r="F698" s="213"/>
      <c r="G698" s="213"/>
      <c r="H698" s="213"/>
      <c r="I698" s="213"/>
      <c r="J698" s="213"/>
    </row>
    <row r="699" spans="1:10" ht="12.75">
      <c r="A699" s="213"/>
      <c r="B699" s="213"/>
      <c r="C699" s="213"/>
      <c r="D699" s="213"/>
      <c r="E699" s="213"/>
      <c r="F699" s="213"/>
      <c r="G699" s="213"/>
      <c r="H699" s="213"/>
      <c r="I699" s="213"/>
      <c r="J699" s="213"/>
    </row>
    <row r="700" spans="1:10" ht="12.75">
      <c r="A700" s="213"/>
      <c r="B700" s="213"/>
      <c r="C700" s="213"/>
      <c r="D700" s="213"/>
      <c r="E700" s="213"/>
      <c r="F700" s="213"/>
      <c r="G700" s="213"/>
      <c r="H700" s="213"/>
      <c r="I700" s="213"/>
      <c r="J700" s="213"/>
    </row>
    <row r="701" spans="1:10" ht="12.75">
      <c r="A701" s="213"/>
      <c r="B701" s="213"/>
      <c r="C701" s="213"/>
      <c r="D701" s="213"/>
      <c r="E701" s="213"/>
      <c r="F701" s="213"/>
      <c r="G701" s="213"/>
      <c r="H701" s="213"/>
      <c r="I701" s="213"/>
      <c r="J701" s="213"/>
    </row>
    <row r="702" spans="1:10" ht="12.75">
      <c r="A702" s="213"/>
      <c r="B702" s="213"/>
      <c r="C702" s="213"/>
      <c r="D702" s="213"/>
      <c r="E702" s="213"/>
      <c r="F702" s="213"/>
      <c r="G702" s="213"/>
      <c r="H702" s="213"/>
      <c r="I702" s="213"/>
      <c r="J702" s="213"/>
    </row>
    <row r="703" spans="1:10" ht="12.75">
      <c r="A703" s="213"/>
      <c r="B703" s="213"/>
      <c r="C703" s="213"/>
      <c r="D703" s="213"/>
      <c r="E703" s="213"/>
      <c r="F703" s="213"/>
      <c r="G703" s="213"/>
      <c r="H703" s="213"/>
      <c r="I703" s="213"/>
      <c r="J703" s="213"/>
    </row>
    <row r="704" spans="1:10" ht="12.75">
      <c r="A704" s="213"/>
      <c r="B704" s="213"/>
      <c r="C704" s="213"/>
      <c r="D704" s="213"/>
      <c r="E704" s="213"/>
      <c r="F704" s="213"/>
      <c r="G704" s="213"/>
      <c r="H704" s="213"/>
      <c r="I704" s="213"/>
      <c r="J704" s="213"/>
    </row>
    <row r="705" spans="1:10" ht="12.75">
      <c r="A705" s="213"/>
      <c r="B705" s="213"/>
      <c r="C705" s="213"/>
      <c r="D705" s="213"/>
      <c r="E705" s="213"/>
      <c r="F705" s="213"/>
      <c r="G705" s="213"/>
      <c r="H705" s="213"/>
      <c r="I705" s="213"/>
      <c r="J705" s="213"/>
    </row>
    <row r="706" spans="1:10" ht="12.75">
      <c r="A706" s="213"/>
      <c r="B706" s="213"/>
      <c r="C706" s="213"/>
      <c r="D706" s="213"/>
      <c r="E706" s="213"/>
      <c r="F706" s="213"/>
      <c r="G706" s="213"/>
      <c r="H706" s="213"/>
      <c r="I706" s="213"/>
      <c r="J706" s="213"/>
    </row>
    <row r="707" spans="1:10" ht="12.75">
      <c r="A707" s="213"/>
      <c r="B707" s="213"/>
      <c r="C707" s="213"/>
      <c r="D707" s="213"/>
      <c r="E707" s="213"/>
      <c r="F707" s="213"/>
      <c r="G707" s="213"/>
      <c r="H707" s="213"/>
      <c r="I707" s="213"/>
      <c r="J707" s="213"/>
    </row>
    <row r="708" spans="1:10" ht="12.75">
      <c r="A708" s="213"/>
      <c r="B708" s="213"/>
      <c r="C708" s="213"/>
      <c r="D708" s="213"/>
      <c r="E708" s="213"/>
      <c r="F708" s="213"/>
      <c r="G708" s="213"/>
      <c r="H708" s="213"/>
      <c r="I708" s="213"/>
      <c r="J708" s="213"/>
    </row>
    <row r="709" spans="1:10" ht="12.75">
      <c r="A709" s="213"/>
      <c r="B709" s="213"/>
      <c r="C709" s="213"/>
      <c r="D709" s="213"/>
      <c r="E709" s="213"/>
      <c r="F709" s="213"/>
      <c r="G709" s="213"/>
      <c r="H709" s="213"/>
      <c r="I709" s="213"/>
      <c r="J709" s="213"/>
    </row>
    <row r="710" spans="1:10" ht="12.75">
      <c r="A710" s="213"/>
      <c r="B710" s="213"/>
      <c r="C710" s="213"/>
      <c r="D710" s="213"/>
      <c r="E710" s="213"/>
      <c r="F710" s="213"/>
      <c r="G710" s="213"/>
      <c r="H710" s="213"/>
      <c r="I710" s="213"/>
      <c r="J710" s="213"/>
    </row>
    <row r="711" spans="1:10" ht="12.75">
      <c r="A711" s="213"/>
      <c r="B711" s="213"/>
      <c r="C711" s="213"/>
      <c r="D711" s="213"/>
      <c r="E711" s="213"/>
      <c r="F711" s="213"/>
      <c r="G711" s="213"/>
      <c r="H711" s="213"/>
      <c r="I711" s="213"/>
      <c r="J711" s="213"/>
    </row>
    <row r="712" spans="1:10" ht="12.75">
      <c r="A712" s="213"/>
      <c r="B712" s="213"/>
      <c r="C712" s="213"/>
      <c r="D712" s="213"/>
      <c r="E712" s="213"/>
      <c r="F712" s="213"/>
      <c r="G712" s="213"/>
      <c r="H712" s="213"/>
      <c r="I712" s="213"/>
      <c r="J712" s="213"/>
    </row>
    <row r="713" spans="1:10" ht="12.75">
      <c r="A713" s="213"/>
      <c r="B713" s="213"/>
      <c r="C713" s="213"/>
      <c r="D713" s="213"/>
      <c r="E713" s="213"/>
      <c r="F713" s="213"/>
      <c r="G713" s="213"/>
      <c r="H713" s="213"/>
      <c r="I713" s="213"/>
      <c r="J713" s="213"/>
    </row>
    <row r="714" spans="1:10" ht="12.75">
      <c r="A714" s="213"/>
      <c r="B714" s="213"/>
      <c r="C714" s="213"/>
      <c r="D714" s="213"/>
      <c r="E714" s="213"/>
      <c r="F714" s="213"/>
      <c r="G714" s="213"/>
      <c r="H714" s="213"/>
      <c r="I714" s="213"/>
      <c r="J714" s="213"/>
    </row>
    <row r="715" spans="1:10" ht="12.75">
      <c r="A715" s="213"/>
      <c r="B715" s="213"/>
      <c r="C715" s="213"/>
      <c r="D715" s="213"/>
      <c r="E715" s="213"/>
      <c r="F715" s="213"/>
      <c r="G715" s="213"/>
      <c r="H715" s="213"/>
      <c r="I715" s="213"/>
      <c r="J715" s="213"/>
    </row>
    <row r="716" spans="1:10" ht="12.75">
      <c r="A716" s="213"/>
      <c r="B716" s="213"/>
      <c r="C716" s="213"/>
      <c r="D716" s="213"/>
      <c r="E716" s="213"/>
      <c r="F716" s="213"/>
      <c r="G716" s="213"/>
      <c r="H716" s="213"/>
      <c r="I716" s="213"/>
      <c r="J716" s="213"/>
    </row>
    <row r="717" spans="1:10" ht="12.75">
      <c r="A717" s="213"/>
      <c r="B717" s="213"/>
      <c r="C717" s="213"/>
      <c r="D717" s="213"/>
      <c r="E717" s="213"/>
      <c r="F717" s="213"/>
      <c r="G717" s="213"/>
      <c r="H717" s="213"/>
      <c r="I717" s="213"/>
      <c r="J717" s="213"/>
    </row>
    <row r="718" spans="1:10" ht="12.75">
      <c r="A718" s="213"/>
      <c r="B718" s="213"/>
      <c r="C718" s="213"/>
      <c r="D718" s="213"/>
      <c r="E718" s="213"/>
      <c r="F718" s="213"/>
      <c r="G718" s="213"/>
      <c r="H718" s="213"/>
      <c r="I718" s="213"/>
      <c r="J718" s="213"/>
    </row>
    <row r="719" spans="1:10" ht="12.75">
      <c r="A719" s="213"/>
      <c r="B719" s="213"/>
      <c r="C719" s="213"/>
      <c r="D719" s="213"/>
      <c r="E719" s="213"/>
      <c r="F719" s="213"/>
      <c r="G719" s="213"/>
      <c r="H719" s="213"/>
      <c r="I719" s="213"/>
      <c r="J719" s="213"/>
    </row>
    <row r="720" spans="1:10" ht="12.75">
      <c r="A720" s="213"/>
      <c r="B720" s="213"/>
      <c r="C720" s="213"/>
      <c r="D720" s="213"/>
      <c r="E720" s="213"/>
      <c r="F720" s="213"/>
      <c r="G720" s="213"/>
      <c r="H720" s="213"/>
      <c r="I720" s="213"/>
      <c r="J720" s="213"/>
    </row>
    <row r="721" spans="1:10" ht="12.75">
      <c r="A721" s="213"/>
      <c r="B721" s="213"/>
      <c r="C721" s="213"/>
      <c r="D721" s="213"/>
      <c r="E721" s="213"/>
      <c r="F721" s="213"/>
      <c r="G721" s="213"/>
      <c r="H721" s="213"/>
      <c r="I721" s="213"/>
      <c r="J721" s="213"/>
    </row>
    <row r="722" spans="1:10" ht="12.75">
      <c r="A722" s="213"/>
      <c r="B722" s="213"/>
      <c r="C722" s="213"/>
      <c r="D722" s="213"/>
      <c r="E722" s="213"/>
      <c r="F722" s="213"/>
      <c r="G722" s="213"/>
      <c r="H722" s="213"/>
      <c r="I722" s="213"/>
      <c r="J722" s="213"/>
    </row>
    <row r="723" spans="1:10" ht="12.75">
      <c r="A723" s="213"/>
      <c r="B723" s="213"/>
      <c r="C723" s="213"/>
      <c r="D723" s="213"/>
      <c r="E723" s="213"/>
      <c r="F723" s="213"/>
      <c r="G723" s="213"/>
      <c r="H723" s="213"/>
      <c r="I723" s="213"/>
      <c r="J723" s="213"/>
    </row>
    <row r="724" spans="1:10" ht="12.75">
      <c r="A724" s="213"/>
      <c r="B724" s="213"/>
      <c r="C724" s="213"/>
      <c r="D724" s="213"/>
      <c r="E724" s="213"/>
      <c r="F724" s="213"/>
      <c r="G724" s="213"/>
      <c r="H724" s="213"/>
      <c r="I724" s="213"/>
      <c r="J724" s="213"/>
    </row>
    <row r="725" spans="1:10" ht="12.75">
      <c r="A725" s="213"/>
      <c r="B725" s="213"/>
      <c r="C725" s="213"/>
      <c r="D725" s="213"/>
      <c r="E725" s="213"/>
      <c r="F725" s="213"/>
      <c r="G725" s="213"/>
      <c r="H725" s="213"/>
      <c r="I725" s="213"/>
      <c r="J725" s="213"/>
    </row>
    <row r="726" spans="1:10" ht="12.75">
      <c r="A726" s="213"/>
      <c r="B726" s="213"/>
      <c r="C726" s="213"/>
      <c r="D726" s="213"/>
      <c r="E726" s="213"/>
      <c r="F726" s="213"/>
      <c r="G726" s="213"/>
      <c r="H726" s="213"/>
      <c r="I726" s="213"/>
      <c r="J726" s="213"/>
    </row>
    <row r="727" spans="1:10" ht="12.75">
      <c r="A727" s="213"/>
      <c r="B727" s="213"/>
      <c r="C727" s="213"/>
      <c r="D727" s="213"/>
      <c r="E727" s="213"/>
      <c r="F727" s="213"/>
      <c r="G727" s="213"/>
      <c r="H727" s="213"/>
      <c r="I727" s="213"/>
      <c r="J727" s="213"/>
    </row>
    <row r="728" spans="1:10" ht="12.75">
      <c r="A728" s="213"/>
      <c r="B728" s="213"/>
      <c r="C728" s="213"/>
      <c r="D728" s="213"/>
      <c r="E728" s="213"/>
      <c r="F728" s="213"/>
      <c r="G728" s="213"/>
      <c r="H728" s="213"/>
      <c r="I728" s="213"/>
      <c r="J728" s="213"/>
    </row>
    <row r="729" spans="1:10" ht="12.75">
      <c r="A729" s="213"/>
      <c r="B729" s="213"/>
      <c r="C729" s="213"/>
      <c r="D729" s="213"/>
      <c r="E729" s="213"/>
      <c r="F729" s="213"/>
      <c r="G729" s="213"/>
      <c r="H729" s="213"/>
      <c r="I729" s="213"/>
      <c r="J729" s="213"/>
    </row>
    <row r="730" spans="1:10" ht="12.75">
      <c r="A730" s="213"/>
      <c r="B730" s="213"/>
      <c r="C730" s="213"/>
      <c r="D730" s="213"/>
      <c r="E730" s="213"/>
      <c r="F730" s="213"/>
      <c r="G730" s="213"/>
      <c r="H730" s="213"/>
      <c r="I730" s="213"/>
      <c r="J730" s="213"/>
    </row>
    <row r="731" spans="1:10" ht="12.75">
      <c r="A731" s="213"/>
      <c r="B731" s="213"/>
      <c r="C731" s="213"/>
      <c r="D731" s="213"/>
      <c r="E731" s="213"/>
      <c r="F731" s="213"/>
      <c r="G731" s="213"/>
      <c r="H731" s="213"/>
      <c r="I731" s="213"/>
      <c r="J731" s="213"/>
    </row>
    <row r="732" spans="1:10" ht="12.75">
      <c r="A732" s="213"/>
      <c r="B732" s="213"/>
      <c r="C732" s="213"/>
      <c r="D732" s="213"/>
      <c r="E732" s="213"/>
      <c r="F732" s="213"/>
      <c r="G732" s="213"/>
      <c r="H732" s="213"/>
      <c r="I732" s="213"/>
      <c r="J732" s="213"/>
    </row>
    <row r="733" spans="1:10" ht="12.75">
      <c r="A733" s="213"/>
      <c r="B733" s="213"/>
      <c r="C733" s="213"/>
      <c r="D733" s="213"/>
      <c r="E733" s="213"/>
      <c r="F733" s="213"/>
      <c r="G733" s="213"/>
      <c r="H733" s="213"/>
      <c r="I733" s="213"/>
      <c r="J733" s="213"/>
    </row>
    <row r="734" spans="1:10" ht="12.75">
      <c r="A734" s="213"/>
      <c r="B734" s="213"/>
      <c r="C734" s="213"/>
      <c r="D734" s="213"/>
      <c r="E734" s="213"/>
      <c r="F734" s="213"/>
      <c r="G734" s="213"/>
      <c r="H734" s="213"/>
      <c r="I734" s="213"/>
      <c r="J734" s="213"/>
    </row>
    <row r="735" spans="1:10" ht="12.75">
      <c r="A735" s="213"/>
      <c r="B735" s="213"/>
      <c r="C735" s="213"/>
      <c r="D735" s="213"/>
      <c r="E735" s="213"/>
      <c r="F735" s="213"/>
      <c r="G735" s="213"/>
      <c r="H735" s="213"/>
      <c r="I735" s="213"/>
      <c r="J735" s="213"/>
    </row>
    <row r="736" spans="1:10" ht="12.75">
      <c r="A736" s="213"/>
      <c r="B736" s="213"/>
      <c r="C736" s="213"/>
      <c r="D736" s="213"/>
      <c r="E736" s="213"/>
      <c r="F736" s="213"/>
      <c r="G736" s="213"/>
      <c r="H736" s="213"/>
      <c r="I736" s="213"/>
      <c r="J736" s="213"/>
    </row>
    <row r="737" spans="1:10" ht="12.75">
      <c r="A737" s="213"/>
      <c r="B737" s="213"/>
      <c r="C737" s="213"/>
      <c r="D737" s="213"/>
      <c r="E737" s="213"/>
      <c r="F737" s="213"/>
      <c r="G737" s="213"/>
      <c r="H737" s="213"/>
      <c r="I737" s="213"/>
      <c r="J737" s="213"/>
    </row>
    <row r="738" spans="1:10" ht="12.75">
      <c r="A738" s="213"/>
      <c r="B738" s="213"/>
      <c r="C738" s="213"/>
      <c r="D738" s="213"/>
      <c r="E738" s="213"/>
      <c r="F738" s="213"/>
      <c r="G738" s="213"/>
      <c r="H738" s="213"/>
      <c r="I738" s="213"/>
      <c r="J738" s="213"/>
    </row>
    <row r="739" spans="1:10" ht="12.75">
      <c r="A739" s="213"/>
      <c r="B739" s="213"/>
      <c r="C739" s="213"/>
      <c r="D739" s="213"/>
      <c r="E739" s="213"/>
      <c r="F739" s="213"/>
      <c r="G739" s="213"/>
      <c r="H739" s="213"/>
      <c r="I739" s="213"/>
      <c r="J739" s="213"/>
    </row>
    <row r="740" spans="1:10" ht="12.75">
      <c r="A740" s="213"/>
      <c r="B740" s="213"/>
      <c r="C740" s="213"/>
      <c r="D740" s="213"/>
      <c r="E740" s="213"/>
      <c r="F740" s="213"/>
      <c r="G740" s="213"/>
      <c r="H740" s="213"/>
      <c r="I740" s="213"/>
      <c r="J740" s="213"/>
    </row>
    <row r="741" spans="1:10" ht="12.75">
      <c r="A741" s="213"/>
      <c r="B741" s="213"/>
      <c r="C741" s="213"/>
      <c r="D741" s="213"/>
      <c r="E741" s="213"/>
      <c r="F741" s="213"/>
      <c r="G741" s="213"/>
      <c r="H741" s="213"/>
      <c r="I741" s="213"/>
      <c r="J741" s="213"/>
    </row>
    <row r="742" spans="1:10" ht="12.75">
      <c r="A742" s="213"/>
      <c r="B742" s="213"/>
      <c r="C742" s="213"/>
      <c r="D742" s="213"/>
      <c r="E742" s="213"/>
      <c r="F742" s="213"/>
      <c r="G742" s="213"/>
      <c r="H742" s="213"/>
      <c r="I742" s="213"/>
      <c r="J742" s="213"/>
    </row>
    <row r="743" spans="1:10" ht="12.75">
      <c r="A743" s="213"/>
      <c r="B743" s="213"/>
      <c r="C743" s="213"/>
      <c r="D743" s="213"/>
      <c r="E743" s="213"/>
      <c r="F743" s="213"/>
      <c r="G743" s="213"/>
      <c r="H743" s="213"/>
      <c r="I743" s="213"/>
      <c r="J743" s="213"/>
    </row>
    <row r="744" spans="1:10" ht="12.75">
      <c r="A744" s="213"/>
      <c r="B744" s="213"/>
      <c r="C744" s="213"/>
      <c r="D744" s="213"/>
      <c r="E744" s="213"/>
      <c r="F744" s="213"/>
      <c r="G744" s="213"/>
      <c r="H744" s="213"/>
      <c r="I744" s="213"/>
      <c r="J744" s="213"/>
    </row>
    <row r="745" spans="1:10" ht="12.75">
      <c r="A745" s="213"/>
      <c r="B745" s="213"/>
      <c r="C745" s="213"/>
      <c r="D745" s="213"/>
      <c r="E745" s="213"/>
      <c r="F745" s="213"/>
      <c r="G745" s="213"/>
      <c r="H745" s="213"/>
      <c r="I745" s="213"/>
      <c r="J745" s="213"/>
    </row>
    <row r="746" spans="1:10" ht="12.75">
      <c r="A746" s="213"/>
      <c r="B746" s="213"/>
      <c r="C746" s="213"/>
      <c r="D746" s="213"/>
      <c r="E746" s="213"/>
      <c r="F746" s="213"/>
      <c r="G746" s="213"/>
      <c r="H746" s="213"/>
      <c r="I746" s="213"/>
      <c r="J746" s="213"/>
    </row>
    <row r="747" spans="1:10" ht="12.75">
      <c r="A747" s="213"/>
      <c r="B747" s="213"/>
      <c r="C747" s="213"/>
      <c r="D747" s="213"/>
      <c r="E747" s="213"/>
      <c r="F747" s="213"/>
      <c r="G747" s="213"/>
      <c r="H747" s="213"/>
      <c r="I747" s="213"/>
      <c r="J747" s="213"/>
    </row>
    <row r="748" spans="1:10" ht="12.75">
      <c r="A748" s="213"/>
      <c r="B748" s="213"/>
      <c r="C748" s="213"/>
      <c r="D748" s="213"/>
      <c r="E748" s="213"/>
      <c r="F748" s="213"/>
      <c r="G748" s="213"/>
      <c r="H748" s="213"/>
      <c r="I748" s="213"/>
      <c r="J748" s="213"/>
    </row>
    <row r="749" spans="1:10" ht="12.75">
      <c r="A749" s="213"/>
      <c r="B749" s="213"/>
      <c r="C749" s="213"/>
      <c r="D749" s="213"/>
      <c r="E749" s="213"/>
      <c r="F749" s="213"/>
      <c r="G749" s="213"/>
      <c r="H749" s="213"/>
      <c r="I749" s="213"/>
      <c r="J749" s="213"/>
    </row>
    <row r="750" spans="1:10" ht="12.75">
      <c r="A750" s="213"/>
      <c r="B750" s="213"/>
      <c r="C750" s="213"/>
      <c r="D750" s="213"/>
      <c r="E750" s="213"/>
      <c r="F750" s="213"/>
      <c r="G750" s="213"/>
      <c r="H750" s="213"/>
      <c r="I750" s="213"/>
      <c r="J750" s="213"/>
    </row>
    <row r="751" spans="1:10" ht="12.75">
      <c r="A751" s="213"/>
      <c r="B751" s="213"/>
      <c r="C751" s="213"/>
      <c r="D751" s="213"/>
      <c r="E751" s="213"/>
      <c r="F751" s="213"/>
      <c r="G751" s="213"/>
      <c r="H751" s="213"/>
      <c r="I751" s="213"/>
      <c r="J751" s="213"/>
    </row>
    <row r="752" spans="1:10" ht="12.75">
      <c r="A752" s="213"/>
      <c r="B752" s="213"/>
      <c r="C752" s="213"/>
      <c r="D752" s="213"/>
      <c r="E752" s="213"/>
      <c r="F752" s="213"/>
      <c r="G752" s="213"/>
      <c r="H752" s="213"/>
      <c r="I752" s="213"/>
      <c r="J752" s="213"/>
    </row>
    <row r="753" spans="1:10" ht="12.75">
      <c r="A753" s="213"/>
      <c r="B753" s="213"/>
      <c r="C753" s="213"/>
      <c r="D753" s="213"/>
      <c r="E753" s="213"/>
      <c r="F753" s="213"/>
      <c r="G753" s="213"/>
      <c r="H753" s="213"/>
      <c r="I753" s="213"/>
      <c r="J753" s="213"/>
    </row>
    <row r="754" spans="1:10" ht="12.75">
      <c r="A754" s="213"/>
      <c r="B754" s="213"/>
      <c r="C754" s="213"/>
      <c r="D754" s="213"/>
      <c r="E754" s="213"/>
      <c r="F754" s="213"/>
      <c r="G754" s="213"/>
      <c r="H754" s="213"/>
      <c r="I754" s="213"/>
      <c r="J754" s="213"/>
    </row>
    <row r="755" spans="1:10" ht="12.75">
      <c r="A755" s="213"/>
      <c r="B755" s="213"/>
      <c r="C755" s="213"/>
      <c r="D755" s="213"/>
      <c r="E755" s="213"/>
      <c r="F755" s="213"/>
      <c r="G755" s="213"/>
      <c r="H755" s="213"/>
      <c r="I755" s="213"/>
      <c r="J755" s="213"/>
    </row>
    <row r="756" spans="1:10" ht="12.75">
      <c r="A756" s="213"/>
      <c r="B756" s="213"/>
      <c r="C756" s="213"/>
      <c r="D756" s="213"/>
      <c r="E756" s="213"/>
      <c r="F756" s="213"/>
      <c r="G756" s="213"/>
      <c r="H756" s="213"/>
      <c r="I756" s="213"/>
      <c r="J756" s="213"/>
    </row>
    <row r="757" spans="1:10" ht="12.75">
      <c r="A757" s="213"/>
      <c r="B757" s="213"/>
      <c r="C757" s="213"/>
      <c r="D757" s="213"/>
      <c r="E757" s="213"/>
      <c r="F757" s="213"/>
      <c r="G757" s="213"/>
      <c r="H757" s="213"/>
      <c r="I757" s="213"/>
      <c r="J757" s="213"/>
    </row>
    <row r="758" spans="1:10" ht="12.75">
      <c r="A758" s="213"/>
      <c r="B758" s="213"/>
      <c r="C758" s="213"/>
      <c r="D758" s="213"/>
      <c r="E758" s="213"/>
      <c r="F758" s="213"/>
      <c r="G758" s="213"/>
      <c r="H758" s="213"/>
      <c r="I758" s="213"/>
      <c r="J758" s="213"/>
    </row>
    <row r="759" spans="1:10" ht="12.75">
      <c r="A759" s="213"/>
      <c r="B759" s="213"/>
      <c r="C759" s="213"/>
      <c r="D759" s="213"/>
      <c r="E759" s="213"/>
      <c r="F759" s="213"/>
      <c r="G759" s="213"/>
      <c r="H759" s="213"/>
      <c r="I759" s="213"/>
      <c r="J759" s="213"/>
    </row>
    <row r="760" spans="1:10" ht="12.75">
      <c r="A760" s="213"/>
      <c r="B760" s="213"/>
      <c r="C760" s="213"/>
      <c r="D760" s="213"/>
      <c r="E760" s="213"/>
      <c r="F760" s="213"/>
      <c r="G760" s="213"/>
      <c r="H760" s="213"/>
      <c r="I760" s="213"/>
      <c r="J760" s="213"/>
    </row>
    <row r="761" spans="1:10" ht="12.75">
      <c r="A761" s="213"/>
      <c r="B761" s="213"/>
      <c r="C761" s="213"/>
      <c r="D761" s="213"/>
      <c r="E761" s="213"/>
      <c r="F761" s="213"/>
      <c r="G761" s="213"/>
      <c r="H761" s="213"/>
      <c r="I761" s="213"/>
      <c r="J761" s="213"/>
    </row>
    <row r="762" spans="1:10" ht="12.75">
      <c r="A762" s="213"/>
      <c r="B762" s="213"/>
      <c r="C762" s="213"/>
      <c r="D762" s="213"/>
      <c r="E762" s="213"/>
      <c r="F762" s="213"/>
      <c r="G762" s="213"/>
      <c r="H762" s="213"/>
      <c r="I762" s="213"/>
      <c r="J762" s="213"/>
    </row>
    <row r="763" spans="1:10" ht="12.75">
      <c r="A763" s="213"/>
      <c r="B763" s="213"/>
      <c r="C763" s="213"/>
      <c r="D763" s="213"/>
      <c r="E763" s="213"/>
      <c r="F763" s="213"/>
      <c r="G763" s="213"/>
      <c r="H763" s="213"/>
      <c r="I763" s="213"/>
      <c r="J763" s="213"/>
    </row>
    <row r="764" spans="1:10" ht="12.75">
      <c r="A764" s="213"/>
      <c r="B764" s="213"/>
      <c r="C764" s="213"/>
      <c r="D764" s="213"/>
      <c r="E764" s="213"/>
      <c r="F764" s="213"/>
      <c r="G764" s="213"/>
      <c r="H764" s="213"/>
      <c r="I764" s="213"/>
      <c r="J764" s="213"/>
    </row>
    <row r="765" spans="1:10" ht="12.75">
      <c r="A765" s="213"/>
      <c r="B765" s="213"/>
      <c r="C765" s="213"/>
      <c r="D765" s="213"/>
      <c r="E765" s="213"/>
      <c r="F765" s="213"/>
      <c r="G765" s="213"/>
      <c r="H765" s="213"/>
      <c r="I765" s="213"/>
      <c r="J765" s="213"/>
    </row>
    <row r="766" spans="1:10" ht="12.75">
      <c r="A766" s="213"/>
      <c r="B766" s="213"/>
      <c r="C766" s="213"/>
      <c r="D766" s="213"/>
      <c r="E766" s="213"/>
      <c r="F766" s="213"/>
      <c r="G766" s="213"/>
      <c r="H766" s="213"/>
      <c r="I766" s="213"/>
      <c r="J766" s="213"/>
    </row>
    <row r="767" spans="1:10" ht="12.75">
      <c r="A767" s="213"/>
      <c r="B767" s="213"/>
      <c r="C767" s="213"/>
      <c r="D767" s="213"/>
      <c r="E767" s="213"/>
      <c r="F767" s="213"/>
      <c r="G767" s="213"/>
      <c r="H767" s="213"/>
      <c r="I767" s="213"/>
      <c r="J767" s="213"/>
    </row>
    <row r="768" spans="1:10" ht="12.75">
      <c r="A768" s="213"/>
      <c r="B768" s="213"/>
      <c r="C768" s="213"/>
      <c r="D768" s="213"/>
      <c r="E768" s="213"/>
      <c r="F768" s="213"/>
      <c r="G768" s="213"/>
      <c r="H768" s="213"/>
      <c r="I768" s="213"/>
      <c r="J768" s="213"/>
    </row>
    <row r="769" spans="1:10" ht="12.75">
      <c r="A769" s="213"/>
      <c r="B769" s="213"/>
      <c r="C769" s="213"/>
      <c r="D769" s="213"/>
      <c r="E769" s="213"/>
      <c r="F769" s="213"/>
      <c r="G769" s="213"/>
      <c r="H769" s="213"/>
      <c r="I769" s="213"/>
      <c r="J769" s="213"/>
    </row>
    <row r="770" spans="1:10" ht="12.75">
      <c r="A770" s="213"/>
      <c r="B770" s="213"/>
      <c r="C770" s="213"/>
      <c r="D770" s="213"/>
      <c r="E770" s="213"/>
      <c r="F770" s="213"/>
      <c r="G770" s="213"/>
      <c r="H770" s="213"/>
      <c r="I770" s="213"/>
      <c r="J770" s="213"/>
    </row>
    <row r="771" spans="1:10" ht="12.75">
      <c r="A771" s="213"/>
      <c r="B771" s="213"/>
      <c r="C771" s="213"/>
      <c r="D771" s="213"/>
      <c r="E771" s="213"/>
      <c r="F771" s="213"/>
      <c r="G771" s="213"/>
      <c r="H771" s="213"/>
      <c r="I771" s="213"/>
      <c r="J771" s="213"/>
    </row>
    <row r="772" spans="1:10" ht="12.75">
      <c r="A772" s="213"/>
      <c r="B772" s="213"/>
      <c r="C772" s="213"/>
      <c r="D772" s="213"/>
      <c r="E772" s="213"/>
      <c r="F772" s="213"/>
      <c r="G772" s="213"/>
      <c r="H772" s="213"/>
      <c r="I772" s="213"/>
      <c r="J772" s="213"/>
    </row>
    <row r="773" spans="1:10" ht="12.75">
      <c r="A773" s="213"/>
      <c r="B773" s="213"/>
      <c r="C773" s="213"/>
      <c r="D773" s="213"/>
      <c r="E773" s="213"/>
      <c r="F773" s="213"/>
      <c r="G773" s="213"/>
      <c r="H773" s="213"/>
      <c r="I773" s="213"/>
      <c r="J773" s="213"/>
    </row>
    <row r="774" spans="1:10" ht="12.75">
      <c r="A774" s="213"/>
      <c r="B774" s="213"/>
      <c r="C774" s="213"/>
      <c r="D774" s="213"/>
      <c r="E774" s="213"/>
      <c r="F774" s="213"/>
      <c r="G774" s="213"/>
      <c r="H774" s="213"/>
      <c r="I774" s="213"/>
      <c r="J774" s="213"/>
    </row>
    <row r="775" spans="1:10" ht="12.75">
      <c r="A775" s="213"/>
      <c r="B775" s="213"/>
      <c r="C775" s="213"/>
      <c r="D775" s="213"/>
      <c r="E775" s="213"/>
      <c r="F775" s="213"/>
      <c r="G775" s="213"/>
      <c r="H775" s="213"/>
      <c r="I775" s="213"/>
      <c r="J775" s="213"/>
    </row>
    <row r="776" spans="1:10" ht="12.75">
      <c r="A776" s="213"/>
      <c r="B776" s="213"/>
      <c r="C776" s="213"/>
      <c r="D776" s="213"/>
      <c r="E776" s="213"/>
      <c r="F776" s="213"/>
      <c r="G776" s="213"/>
      <c r="H776" s="213"/>
      <c r="I776" s="213"/>
      <c r="J776" s="213"/>
    </row>
    <row r="777" spans="1:10" ht="12.75">
      <c r="A777" s="213"/>
      <c r="B777" s="213"/>
      <c r="C777" s="213"/>
      <c r="D777" s="213"/>
      <c r="E777" s="213"/>
      <c r="F777" s="213"/>
      <c r="G777" s="213"/>
      <c r="H777" s="213"/>
      <c r="I777" s="213"/>
      <c r="J777" s="213"/>
    </row>
    <row r="778" spans="1:10" ht="12.75">
      <c r="A778" s="213"/>
      <c r="B778" s="213"/>
      <c r="C778" s="213"/>
      <c r="D778" s="213"/>
      <c r="E778" s="213"/>
      <c r="F778" s="213"/>
      <c r="G778" s="213"/>
      <c r="H778" s="213"/>
      <c r="I778" s="213"/>
      <c r="J778" s="213"/>
    </row>
    <row r="779" spans="1:10" ht="12.75">
      <c r="A779" s="213"/>
      <c r="B779" s="213"/>
      <c r="C779" s="213"/>
      <c r="D779" s="213"/>
      <c r="E779" s="213"/>
      <c r="F779" s="213"/>
      <c r="G779" s="213"/>
      <c r="H779" s="213"/>
      <c r="I779" s="213"/>
      <c r="J779" s="213"/>
    </row>
    <row r="780" spans="1:10" ht="12.75">
      <c r="A780" s="213"/>
      <c r="B780" s="213"/>
      <c r="C780" s="213"/>
      <c r="D780" s="213"/>
      <c r="E780" s="213"/>
      <c r="F780" s="213"/>
      <c r="G780" s="213"/>
      <c r="H780" s="213"/>
      <c r="I780" s="213"/>
      <c r="J780" s="213"/>
    </row>
    <row r="781" spans="1:10" ht="12.75">
      <c r="A781" s="213"/>
      <c r="B781" s="213"/>
      <c r="C781" s="213"/>
      <c r="D781" s="213"/>
      <c r="E781" s="213"/>
      <c r="F781" s="213"/>
      <c r="G781" s="213"/>
      <c r="H781" s="213"/>
      <c r="I781" s="213"/>
      <c r="J781" s="213"/>
    </row>
    <row r="782" spans="1:10" ht="12.75">
      <c r="A782" s="213"/>
      <c r="B782" s="213"/>
      <c r="C782" s="213"/>
      <c r="D782" s="213"/>
      <c r="E782" s="213"/>
      <c r="F782" s="213"/>
      <c r="G782" s="213"/>
      <c r="H782" s="213"/>
      <c r="I782" s="213"/>
      <c r="J782" s="213"/>
    </row>
    <row r="783" spans="1:10" ht="12.75">
      <c r="A783" s="213"/>
      <c r="B783" s="213"/>
      <c r="C783" s="213"/>
      <c r="D783" s="213"/>
      <c r="E783" s="213"/>
      <c r="F783" s="213"/>
      <c r="G783" s="213"/>
      <c r="H783" s="213"/>
      <c r="I783" s="213"/>
      <c r="J783" s="213"/>
    </row>
    <row r="784" spans="1:10" ht="12.75">
      <c r="A784" s="213"/>
      <c r="B784" s="213"/>
      <c r="C784" s="213"/>
      <c r="D784" s="213"/>
      <c r="E784" s="213"/>
      <c r="F784" s="213"/>
      <c r="G784" s="213"/>
      <c r="H784" s="213"/>
      <c r="I784" s="213"/>
      <c r="J784" s="213"/>
    </row>
    <row r="785" spans="1:10" ht="12.75">
      <c r="A785" s="213"/>
      <c r="B785" s="213"/>
      <c r="C785" s="213"/>
      <c r="D785" s="213"/>
      <c r="E785" s="213"/>
      <c r="F785" s="213"/>
      <c r="G785" s="213"/>
      <c r="H785" s="213"/>
      <c r="I785" s="213"/>
      <c r="J785" s="213"/>
    </row>
    <row r="786" spans="1:10" ht="12.75">
      <c r="A786" s="213"/>
      <c r="B786" s="213"/>
      <c r="C786" s="213"/>
      <c r="D786" s="213"/>
      <c r="E786" s="213"/>
      <c r="F786" s="213"/>
      <c r="G786" s="213"/>
      <c r="H786" s="213"/>
      <c r="I786" s="213"/>
      <c r="J786" s="213"/>
    </row>
    <row r="787" spans="1:10" ht="12.75">
      <c r="A787" s="213"/>
      <c r="B787" s="213"/>
      <c r="C787" s="213"/>
      <c r="D787" s="213"/>
      <c r="E787" s="213"/>
      <c r="F787" s="213"/>
      <c r="G787" s="213"/>
      <c r="H787" s="213"/>
      <c r="I787" s="213"/>
      <c r="J787" s="213"/>
    </row>
    <row r="788" spans="1:10" ht="12.75">
      <c r="A788" s="213"/>
      <c r="B788" s="213"/>
      <c r="C788" s="213"/>
      <c r="D788" s="213"/>
      <c r="E788" s="213"/>
      <c r="F788" s="213"/>
      <c r="G788" s="213"/>
      <c r="H788" s="213"/>
      <c r="I788" s="213"/>
      <c r="J788" s="213"/>
    </row>
    <row r="789" spans="1:10" ht="12.75">
      <c r="A789" s="213"/>
      <c r="B789" s="213"/>
      <c r="C789" s="213"/>
      <c r="D789" s="213"/>
      <c r="E789" s="213"/>
      <c r="F789" s="213"/>
      <c r="G789" s="213"/>
      <c r="H789" s="213"/>
      <c r="I789" s="213"/>
      <c r="J789" s="213"/>
    </row>
    <row r="790" spans="1:10" ht="12.75">
      <c r="A790" s="213"/>
      <c r="B790" s="213"/>
      <c r="C790" s="213"/>
      <c r="D790" s="213"/>
      <c r="E790" s="213"/>
      <c r="F790" s="213"/>
      <c r="G790" s="213"/>
      <c r="H790" s="213"/>
      <c r="I790" s="213"/>
      <c r="J790" s="213"/>
    </row>
    <row r="791" spans="1:10" ht="12.75">
      <c r="A791" s="213"/>
      <c r="B791" s="213"/>
      <c r="C791" s="213"/>
      <c r="D791" s="213"/>
      <c r="E791" s="213"/>
      <c r="F791" s="213"/>
      <c r="G791" s="213"/>
      <c r="H791" s="213"/>
      <c r="I791" s="213"/>
      <c r="J791" s="213"/>
    </row>
    <row r="792" spans="1:10" ht="12.75">
      <c r="A792" s="213"/>
      <c r="B792" s="213"/>
      <c r="C792" s="213"/>
      <c r="D792" s="213"/>
      <c r="E792" s="213"/>
      <c r="F792" s="213"/>
      <c r="G792" s="213"/>
      <c r="H792" s="213"/>
      <c r="I792" s="213"/>
      <c r="J792" s="213"/>
    </row>
    <row r="793" spans="1:10" ht="12.75">
      <c r="A793" s="213"/>
      <c r="B793" s="213"/>
      <c r="C793" s="213"/>
      <c r="D793" s="213"/>
      <c r="E793" s="213"/>
      <c r="F793" s="213"/>
      <c r="G793" s="213"/>
      <c r="H793" s="213"/>
      <c r="I793" s="213"/>
      <c r="J793" s="213"/>
    </row>
    <row r="794" spans="1:10" ht="12.75">
      <c r="A794" s="213"/>
      <c r="B794" s="213"/>
      <c r="C794" s="213"/>
      <c r="D794" s="213"/>
      <c r="E794" s="213"/>
      <c r="F794" s="213"/>
      <c r="G794" s="213"/>
      <c r="H794" s="213"/>
      <c r="I794" s="213"/>
      <c r="J794" s="213"/>
    </row>
    <row r="795" spans="1:10" ht="12.75">
      <c r="A795" s="213"/>
      <c r="B795" s="213"/>
      <c r="C795" s="213"/>
      <c r="D795" s="213"/>
      <c r="E795" s="213"/>
      <c r="F795" s="213"/>
      <c r="G795" s="213"/>
      <c r="H795" s="213"/>
      <c r="I795" s="213"/>
      <c r="J795" s="213"/>
    </row>
    <row r="796" spans="1:10" ht="12.75">
      <c r="A796" s="213"/>
      <c r="B796" s="213"/>
      <c r="C796" s="213"/>
      <c r="D796" s="213"/>
      <c r="E796" s="213"/>
      <c r="F796" s="213"/>
      <c r="G796" s="213"/>
      <c r="H796" s="213"/>
      <c r="I796" s="213"/>
      <c r="J796" s="213"/>
    </row>
    <row r="797" spans="1:10" ht="12.75">
      <c r="A797" s="213"/>
      <c r="B797" s="213"/>
      <c r="C797" s="213"/>
      <c r="D797" s="213"/>
      <c r="E797" s="213"/>
      <c r="F797" s="213"/>
      <c r="G797" s="213"/>
      <c r="H797" s="213"/>
      <c r="I797" s="213"/>
      <c r="J797" s="213"/>
    </row>
    <row r="798" spans="1:10" ht="12.75">
      <c r="A798" s="213"/>
      <c r="B798" s="213"/>
      <c r="C798" s="213"/>
      <c r="D798" s="213"/>
      <c r="E798" s="213"/>
      <c r="F798" s="213"/>
      <c r="G798" s="213"/>
      <c r="H798" s="213"/>
      <c r="I798" s="213"/>
      <c r="J798" s="213"/>
    </row>
    <row r="799" spans="1:10" ht="12.75">
      <c r="A799" s="213"/>
      <c r="B799" s="213"/>
      <c r="C799" s="213"/>
      <c r="D799" s="213"/>
      <c r="E799" s="213"/>
      <c r="F799" s="213"/>
      <c r="G799" s="213"/>
      <c r="H799" s="213"/>
      <c r="I799" s="213"/>
      <c r="J799" s="213"/>
    </row>
    <row r="800" spans="1:10" ht="12.75">
      <c r="A800" s="213"/>
      <c r="B800" s="213"/>
      <c r="C800" s="213"/>
      <c r="D800" s="213"/>
      <c r="E800" s="213"/>
      <c r="F800" s="213"/>
      <c r="G800" s="213"/>
      <c r="H800" s="213"/>
      <c r="I800" s="213"/>
      <c r="J800" s="213"/>
    </row>
    <row r="801" spans="1:10" ht="12.75">
      <c r="A801" s="213"/>
      <c r="B801" s="213"/>
      <c r="C801" s="213"/>
      <c r="D801" s="213"/>
      <c r="E801" s="213"/>
      <c r="F801" s="213"/>
      <c r="G801" s="213"/>
      <c r="H801" s="213"/>
      <c r="I801" s="213"/>
      <c r="J801" s="213"/>
    </row>
    <row r="802" spans="1:10" ht="12.75">
      <c r="A802" s="213"/>
      <c r="B802" s="213"/>
      <c r="C802" s="213"/>
      <c r="D802" s="213"/>
      <c r="E802" s="213"/>
      <c r="F802" s="213"/>
      <c r="G802" s="213"/>
      <c r="H802" s="213"/>
      <c r="I802" s="213"/>
      <c r="J802" s="213"/>
    </row>
    <row r="803" spans="1:10" ht="12.75">
      <c r="A803" s="213"/>
      <c r="B803" s="213"/>
      <c r="C803" s="213"/>
      <c r="D803" s="213"/>
      <c r="E803" s="213"/>
      <c r="F803" s="213"/>
      <c r="G803" s="213"/>
      <c r="H803" s="213"/>
      <c r="I803" s="213"/>
      <c r="J803" s="213"/>
    </row>
    <row r="804" spans="1:10" ht="12.75">
      <c r="A804" s="213"/>
      <c r="B804" s="213"/>
      <c r="C804" s="213"/>
      <c r="D804" s="213"/>
      <c r="E804" s="213"/>
      <c r="F804" s="213"/>
      <c r="G804" s="213"/>
      <c r="H804" s="213"/>
      <c r="I804" s="213"/>
      <c r="J804" s="213"/>
    </row>
    <row r="805" spans="1:10" ht="12.75">
      <c r="A805" s="213"/>
      <c r="B805" s="213"/>
      <c r="C805" s="213"/>
      <c r="D805" s="213"/>
      <c r="E805" s="213"/>
      <c r="F805" s="213"/>
      <c r="G805" s="213"/>
      <c r="H805" s="213"/>
      <c r="I805" s="213"/>
      <c r="J805" s="213"/>
    </row>
    <row r="806" spans="1:10" ht="12.75">
      <c r="A806" s="213"/>
      <c r="B806" s="213"/>
      <c r="C806" s="213"/>
      <c r="D806" s="213"/>
      <c r="E806" s="213"/>
      <c r="F806" s="213"/>
      <c r="G806" s="213"/>
      <c r="H806" s="213"/>
      <c r="I806" s="213"/>
      <c r="J806" s="213"/>
    </row>
    <row r="807" spans="1:10" ht="12.75">
      <c r="A807" s="213"/>
      <c r="B807" s="213"/>
      <c r="C807" s="213"/>
      <c r="D807" s="213"/>
      <c r="E807" s="213"/>
      <c r="F807" s="213"/>
      <c r="G807" s="213"/>
      <c r="H807" s="213"/>
      <c r="I807" s="213"/>
      <c r="J807" s="213"/>
    </row>
    <row r="808" spans="1:10" ht="12.75">
      <c r="A808" s="213"/>
      <c r="B808" s="213"/>
      <c r="C808" s="213"/>
      <c r="D808" s="213"/>
      <c r="E808" s="213"/>
      <c r="F808" s="213"/>
      <c r="G808" s="213"/>
      <c r="H808" s="213"/>
      <c r="I808" s="213"/>
      <c r="J808" s="213"/>
    </row>
    <row r="809" spans="1:10" ht="12.75">
      <c r="A809" s="213"/>
      <c r="B809" s="213"/>
      <c r="C809" s="213"/>
      <c r="D809" s="213"/>
      <c r="E809" s="213"/>
      <c r="F809" s="213"/>
      <c r="G809" s="213"/>
      <c r="H809" s="213"/>
      <c r="I809" s="213"/>
      <c r="J809" s="213"/>
    </row>
    <row r="810" spans="1:10" ht="12.75">
      <c r="A810" s="213"/>
      <c r="B810" s="213"/>
      <c r="C810" s="213"/>
      <c r="D810" s="213"/>
      <c r="E810" s="213"/>
      <c r="F810" s="213"/>
      <c r="G810" s="213"/>
      <c r="H810" s="213"/>
      <c r="I810" s="213"/>
      <c r="J810" s="213"/>
    </row>
    <row r="811" spans="1:10" ht="12.75">
      <c r="A811" s="213"/>
      <c r="B811" s="213"/>
      <c r="C811" s="213"/>
      <c r="D811" s="213"/>
      <c r="E811" s="213"/>
      <c r="F811" s="213"/>
      <c r="G811" s="213"/>
      <c r="H811" s="213"/>
      <c r="I811" s="213"/>
      <c r="J811" s="213"/>
    </row>
    <row r="812" spans="1:10" ht="12.75">
      <c r="A812" s="213"/>
      <c r="B812" s="213"/>
      <c r="C812" s="213"/>
      <c r="D812" s="213"/>
      <c r="E812" s="213"/>
      <c r="F812" s="213"/>
      <c r="G812" s="213"/>
      <c r="H812" s="213"/>
      <c r="I812" s="213"/>
      <c r="J812" s="213"/>
    </row>
    <row r="813" spans="1:10" ht="12.75">
      <c r="A813" s="213"/>
      <c r="B813" s="213"/>
      <c r="C813" s="213"/>
      <c r="D813" s="213"/>
      <c r="E813" s="213"/>
      <c r="F813" s="213"/>
      <c r="G813" s="213"/>
      <c r="H813" s="213"/>
      <c r="I813" s="213"/>
      <c r="J813" s="213"/>
    </row>
    <row r="814" spans="1:10" ht="12.75">
      <c r="A814" s="213"/>
      <c r="B814" s="213"/>
      <c r="C814" s="213"/>
      <c r="D814" s="213"/>
      <c r="E814" s="213"/>
      <c r="F814" s="213"/>
      <c r="G814" s="213"/>
      <c r="H814" s="213"/>
      <c r="I814" s="213"/>
      <c r="J814" s="213"/>
    </row>
    <row r="815" spans="1:10" ht="12.75">
      <c r="A815" s="213"/>
      <c r="B815" s="213"/>
      <c r="C815" s="213"/>
      <c r="D815" s="213"/>
      <c r="E815" s="213"/>
      <c r="F815" s="213"/>
      <c r="G815" s="213"/>
      <c r="H815" s="213"/>
      <c r="I815" s="213"/>
      <c r="J815" s="213"/>
    </row>
    <row r="816" spans="1:10" ht="12.75">
      <c r="A816" s="213"/>
      <c r="B816" s="213"/>
      <c r="C816" s="213"/>
      <c r="D816" s="213"/>
      <c r="E816" s="213"/>
      <c r="F816" s="213"/>
      <c r="G816" s="213"/>
      <c r="H816" s="213"/>
      <c r="I816" s="213"/>
      <c r="J816" s="213"/>
    </row>
    <row r="817" spans="1:10" ht="12.75">
      <c r="A817" s="213"/>
      <c r="B817" s="213"/>
      <c r="C817" s="213"/>
      <c r="D817" s="213"/>
      <c r="E817" s="213"/>
      <c r="F817" s="213"/>
      <c r="G817" s="213"/>
      <c r="H817" s="213"/>
      <c r="I817" s="213"/>
      <c r="J817" s="213"/>
    </row>
    <row r="818" spans="1:10" ht="12.75">
      <c r="A818" s="213"/>
      <c r="B818" s="213"/>
      <c r="C818" s="213"/>
      <c r="D818" s="213"/>
      <c r="E818" s="213"/>
      <c r="F818" s="213"/>
      <c r="G818" s="213"/>
      <c r="H818" s="213"/>
      <c r="I818" s="213"/>
      <c r="J818" s="213"/>
    </row>
    <row r="819" spans="1:10" ht="12.75">
      <c r="A819" s="213"/>
      <c r="B819" s="213"/>
      <c r="C819" s="213"/>
      <c r="D819" s="213"/>
      <c r="E819" s="213"/>
      <c r="F819" s="213"/>
      <c r="G819" s="213"/>
      <c r="H819" s="213"/>
      <c r="I819" s="213"/>
      <c r="J819" s="213"/>
    </row>
    <row r="820" spans="1:10" ht="12.75">
      <c r="A820" s="213"/>
      <c r="B820" s="213"/>
      <c r="C820" s="213"/>
      <c r="D820" s="213"/>
      <c r="E820" s="213"/>
      <c r="F820" s="213"/>
      <c r="G820" s="213"/>
      <c r="H820" s="213"/>
      <c r="I820" s="213"/>
      <c r="J820" s="213"/>
    </row>
    <row r="821" spans="1:10" ht="12.75">
      <c r="A821" s="213"/>
      <c r="B821" s="213"/>
      <c r="C821" s="213"/>
      <c r="D821" s="213"/>
      <c r="E821" s="213"/>
      <c r="F821" s="213"/>
      <c r="G821" s="213"/>
      <c r="H821" s="213"/>
      <c r="I821" s="213"/>
      <c r="J821" s="213"/>
    </row>
    <row r="822" spans="1:10" ht="12.75">
      <c r="A822" s="213"/>
      <c r="B822" s="213"/>
      <c r="C822" s="213"/>
      <c r="D822" s="213"/>
      <c r="E822" s="213"/>
      <c r="F822" s="213"/>
      <c r="G822" s="213"/>
      <c r="H822" s="213"/>
      <c r="I822" s="213"/>
      <c r="J822" s="213"/>
    </row>
    <row r="823" spans="1:10" ht="12.75">
      <c r="A823" s="213"/>
      <c r="B823" s="213"/>
      <c r="C823" s="213"/>
      <c r="D823" s="213"/>
      <c r="E823" s="213"/>
      <c r="F823" s="213"/>
      <c r="G823" s="213"/>
      <c r="H823" s="213"/>
      <c r="I823" s="213"/>
      <c r="J823" s="213"/>
    </row>
    <row r="824" spans="1:10" ht="12.75">
      <c r="A824" s="213"/>
      <c r="B824" s="213"/>
      <c r="C824" s="213"/>
      <c r="D824" s="213"/>
      <c r="E824" s="213"/>
      <c r="F824" s="213"/>
      <c r="G824" s="213"/>
      <c r="H824" s="213"/>
      <c r="I824" s="213"/>
      <c r="J824" s="213"/>
    </row>
    <row r="825" spans="1:10" ht="12.75">
      <c r="A825" s="213"/>
      <c r="B825" s="213"/>
      <c r="C825" s="213"/>
      <c r="D825" s="213"/>
      <c r="E825" s="213"/>
      <c r="F825" s="213"/>
      <c r="G825" s="213"/>
      <c r="H825" s="213"/>
      <c r="I825" s="213"/>
      <c r="J825" s="213"/>
    </row>
    <row r="826" spans="1:10" ht="12.75">
      <c r="A826" s="213"/>
      <c r="B826" s="213"/>
      <c r="C826" s="213"/>
      <c r="D826" s="213"/>
      <c r="E826" s="213"/>
      <c r="F826" s="213"/>
      <c r="G826" s="213"/>
      <c r="H826" s="213"/>
      <c r="I826" s="213"/>
      <c r="J826" s="213"/>
    </row>
    <row r="827" spans="1:10" ht="12.75">
      <c r="A827" s="213"/>
      <c r="B827" s="213"/>
      <c r="C827" s="213"/>
      <c r="D827" s="213"/>
      <c r="E827" s="213"/>
      <c r="F827" s="213"/>
      <c r="G827" s="213"/>
      <c r="H827" s="213"/>
      <c r="I827" s="213"/>
      <c r="J827" s="213"/>
    </row>
    <row r="828" spans="1:10" ht="12.75">
      <c r="A828" s="213"/>
      <c r="B828" s="213"/>
      <c r="C828" s="213"/>
      <c r="D828" s="213"/>
      <c r="E828" s="213"/>
      <c r="F828" s="213"/>
      <c r="G828" s="213"/>
      <c r="H828" s="213"/>
      <c r="I828" s="213"/>
      <c r="J828" s="213"/>
    </row>
    <row r="829" spans="1:10" ht="12.75">
      <c r="A829" s="213"/>
      <c r="B829" s="213"/>
      <c r="C829" s="213"/>
      <c r="D829" s="213"/>
      <c r="E829" s="213"/>
      <c r="F829" s="213"/>
      <c r="G829" s="213"/>
      <c r="H829" s="213"/>
      <c r="I829" s="213"/>
      <c r="J829" s="213"/>
    </row>
    <row r="830" spans="1:10" ht="12.75">
      <c r="A830" s="213"/>
      <c r="B830" s="213"/>
      <c r="C830" s="213"/>
      <c r="D830" s="213"/>
      <c r="E830" s="213"/>
      <c r="F830" s="213"/>
      <c r="G830" s="213"/>
      <c r="H830" s="213"/>
      <c r="I830" s="213"/>
      <c r="J830" s="213"/>
    </row>
    <row r="831" spans="1:10" ht="12.75">
      <c r="A831" s="213"/>
      <c r="B831" s="213"/>
      <c r="C831" s="213"/>
      <c r="D831" s="213"/>
      <c r="E831" s="213"/>
      <c r="F831" s="213"/>
      <c r="G831" s="213"/>
      <c r="H831" s="213"/>
      <c r="I831" s="213"/>
      <c r="J831" s="213"/>
    </row>
    <row r="832" spans="1:10" ht="12.75">
      <c r="A832" s="213"/>
      <c r="B832" s="213"/>
      <c r="C832" s="213"/>
      <c r="D832" s="213"/>
      <c r="E832" s="213"/>
      <c r="F832" s="213"/>
      <c r="G832" s="213"/>
      <c r="H832" s="213"/>
      <c r="I832" s="213"/>
      <c r="J832" s="213"/>
    </row>
    <row r="833" spans="1:10" ht="12.75">
      <c r="A833" s="213"/>
      <c r="B833" s="213"/>
      <c r="C833" s="213"/>
      <c r="D833" s="213"/>
      <c r="E833" s="213"/>
      <c r="F833" s="213"/>
      <c r="G833" s="213"/>
      <c r="H833" s="213"/>
      <c r="I833" s="213"/>
      <c r="J833" s="213"/>
    </row>
    <row r="834" spans="1:10" ht="12.75">
      <c r="A834" s="213"/>
      <c r="B834" s="213"/>
      <c r="C834" s="213"/>
      <c r="D834" s="213"/>
      <c r="E834" s="213"/>
      <c r="F834" s="213"/>
      <c r="G834" s="213"/>
      <c r="H834" s="213"/>
      <c r="I834" s="213"/>
      <c r="J834" s="213"/>
    </row>
    <row r="835" spans="1:10" ht="12.75">
      <c r="A835" s="213"/>
      <c r="B835" s="213"/>
      <c r="C835" s="213"/>
      <c r="D835" s="213"/>
      <c r="E835" s="213"/>
      <c r="F835" s="213"/>
      <c r="G835" s="213"/>
      <c r="H835" s="213"/>
      <c r="I835" s="213"/>
      <c r="J835" s="213"/>
    </row>
    <row r="836" spans="1:10" ht="12.75">
      <c r="A836" s="213"/>
      <c r="B836" s="213"/>
      <c r="C836" s="213"/>
      <c r="D836" s="213"/>
      <c r="E836" s="213"/>
      <c r="F836" s="213"/>
      <c r="G836" s="213"/>
      <c r="H836" s="213"/>
      <c r="I836" s="213"/>
      <c r="J836" s="213"/>
    </row>
    <row r="837" spans="1:10" ht="12.75">
      <c r="A837" s="213"/>
      <c r="B837" s="213"/>
      <c r="C837" s="213"/>
      <c r="D837" s="213"/>
      <c r="E837" s="213"/>
      <c r="F837" s="213"/>
      <c r="G837" s="213"/>
      <c r="H837" s="213"/>
      <c r="I837" s="213"/>
      <c r="J837" s="213"/>
    </row>
    <row r="838" spans="1:10" ht="12.75">
      <c r="A838" s="213"/>
      <c r="B838" s="213"/>
      <c r="C838" s="213"/>
      <c r="D838" s="213"/>
      <c r="E838" s="213"/>
      <c r="F838" s="213"/>
      <c r="G838" s="213"/>
      <c r="H838" s="213"/>
      <c r="I838" s="213"/>
      <c r="J838" s="213"/>
    </row>
    <row r="839" spans="1:10" ht="12.75">
      <c r="A839" s="213"/>
      <c r="B839" s="213"/>
      <c r="C839" s="213"/>
      <c r="D839" s="213"/>
      <c r="E839" s="213"/>
      <c r="F839" s="213"/>
      <c r="G839" s="213"/>
      <c r="H839" s="213"/>
      <c r="I839" s="213"/>
      <c r="J839" s="213"/>
    </row>
    <row r="840" spans="1:10" ht="12.75">
      <c r="A840" s="213"/>
      <c r="B840" s="213"/>
      <c r="C840" s="213"/>
      <c r="D840" s="213"/>
      <c r="E840" s="213"/>
      <c r="F840" s="213"/>
      <c r="G840" s="213"/>
      <c r="H840" s="213"/>
      <c r="I840" s="213"/>
      <c r="J840" s="213"/>
    </row>
    <row r="841" spans="1:10" ht="12.75">
      <c r="A841" s="213"/>
      <c r="B841" s="213"/>
      <c r="C841" s="213"/>
      <c r="D841" s="213"/>
      <c r="E841" s="213"/>
      <c r="F841" s="213"/>
      <c r="G841" s="213"/>
      <c r="H841" s="213"/>
      <c r="I841" s="213"/>
      <c r="J841" s="213"/>
    </row>
    <row r="842" spans="1:10" ht="12.75">
      <c r="A842" s="213"/>
      <c r="B842" s="213"/>
      <c r="C842" s="213"/>
      <c r="D842" s="213"/>
      <c r="E842" s="213"/>
      <c r="F842" s="213"/>
      <c r="G842" s="213"/>
      <c r="H842" s="213"/>
      <c r="I842" s="213"/>
      <c r="J842" s="213"/>
    </row>
    <row r="843" spans="1:10" ht="12.75">
      <c r="A843" s="213"/>
      <c r="B843" s="213"/>
      <c r="C843" s="213"/>
      <c r="D843" s="213"/>
      <c r="E843" s="213"/>
      <c r="F843" s="213"/>
      <c r="G843" s="213"/>
      <c r="H843" s="213"/>
      <c r="I843" s="213"/>
      <c r="J843" s="213"/>
    </row>
    <row r="844" spans="1:10" ht="12.75">
      <c r="A844" s="213"/>
      <c r="B844" s="213"/>
      <c r="C844" s="213"/>
      <c r="D844" s="213"/>
      <c r="E844" s="213"/>
      <c r="F844" s="213"/>
      <c r="G844" s="213"/>
      <c r="H844" s="213"/>
      <c r="I844" s="213"/>
      <c r="J844" s="213"/>
    </row>
    <row r="845" spans="1:10" ht="12.75">
      <c r="A845" s="213"/>
      <c r="B845" s="213"/>
      <c r="C845" s="213"/>
      <c r="D845" s="213"/>
      <c r="E845" s="213"/>
      <c r="F845" s="213"/>
      <c r="G845" s="213"/>
      <c r="H845" s="213"/>
      <c r="I845" s="213"/>
      <c r="J845" s="213"/>
    </row>
    <row r="846" spans="1:10" ht="12.75">
      <c r="A846" s="213"/>
      <c r="B846" s="213"/>
      <c r="C846" s="213"/>
      <c r="D846" s="213"/>
      <c r="E846" s="213"/>
      <c r="F846" s="213"/>
      <c r="G846" s="213"/>
      <c r="H846" s="213"/>
      <c r="I846" s="213"/>
      <c r="J846" s="213"/>
    </row>
    <row r="847" spans="1:10" ht="12.75">
      <c r="A847" s="213"/>
      <c r="B847" s="213"/>
      <c r="C847" s="213"/>
      <c r="D847" s="213"/>
      <c r="E847" s="213"/>
      <c r="F847" s="213"/>
      <c r="G847" s="213"/>
      <c r="H847" s="213"/>
      <c r="I847" s="213"/>
      <c r="J847" s="213"/>
    </row>
    <row r="848" spans="1:10" ht="12.75">
      <c r="A848" s="213"/>
      <c r="B848" s="213"/>
      <c r="C848" s="213"/>
      <c r="D848" s="213"/>
      <c r="E848" s="213"/>
      <c r="F848" s="213"/>
      <c r="G848" s="213"/>
      <c r="H848" s="213"/>
      <c r="I848" s="213"/>
      <c r="J848" s="213"/>
    </row>
    <row r="849" spans="1:10" ht="12.75">
      <c r="A849" s="213"/>
      <c r="B849" s="213"/>
      <c r="C849" s="213"/>
      <c r="D849" s="213"/>
      <c r="E849" s="213"/>
      <c r="F849" s="213"/>
      <c r="G849" s="213"/>
      <c r="H849" s="213"/>
      <c r="I849" s="213"/>
      <c r="J849" s="213"/>
    </row>
    <row r="850" spans="1:10" ht="12.75">
      <c r="A850" s="213"/>
      <c r="B850" s="213"/>
      <c r="C850" s="213"/>
      <c r="D850" s="213"/>
      <c r="E850" s="213"/>
      <c r="F850" s="213"/>
      <c r="G850" s="213"/>
      <c r="H850" s="213"/>
      <c r="I850" s="213"/>
      <c r="J850" s="213"/>
    </row>
    <row r="851" spans="1:10" ht="12.75">
      <c r="A851" s="213"/>
      <c r="B851" s="213"/>
      <c r="C851" s="213"/>
      <c r="D851" s="213"/>
      <c r="E851" s="213"/>
      <c r="F851" s="213"/>
      <c r="G851" s="213"/>
      <c r="H851" s="213"/>
      <c r="I851" s="213"/>
      <c r="J851" s="213"/>
    </row>
    <row r="852" spans="1:10" ht="12.75">
      <c r="A852" s="213"/>
      <c r="B852" s="213"/>
      <c r="C852" s="213"/>
      <c r="D852" s="213"/>
      <c r="E852" s="213"/>
      <c r="F852" s="213"/>
      <c r="G852" s="213"/>
      <c r="H852" s="213"/>
      <c r="I852" s="213"/>
      <c r="J852" s="213"/>
    </row>
    <row r="853" spans="1:10" ht="12.75">
      <c r="A853" s="213"/>
      <c r="B853" s="213"/>
      <c r="C853" s="213"/>
      <c r="D853" s="213"/>
      <c r="E853" s="213"/>
      <c r="F853" s="213"/>
      <c r="G853" s="213"/>
      <c r="H853" s="213"/>
      <c r="I853" s="213"/>
      <c r="J853" s="213"/>
    </row>
    <row r="854" spans="1:10" ht="12.75">
      <c r="A854" s="213"/>
      <c r="B854" s="213"/>
      <c r="C854" s="213"/>
      <c r="D854" s="213"/>
      <c r="E854" s="213"/>
      <c r="F854" s="213"/>
      <c r="G854" s="213"/>
      <c r="H854" s="213"/>
      <c r="I854" s="213"/>
      <c r="J854" s="213"/>
    </row>
    <row r="855" spans="1:10" ht="12.75">
      <c r="A855" s="213"/>
      <c r="B855" s="213"/>
      <c r="C855" s="213"/>
      <c r="D855" s="213"/>
      <c r="E855" s="213"/>
      <c r="F855" s="213"/>
      <c r="G855" s="213"/>
      <c r="H855" s="213"/>
      <c r="I855" s="213"/>
      <c r="J855" s="213"/>
    </row>
    <row r="856" spans="1:10" ht="12.75">
      <c r="A856" s="213"/>
      <c r="B856" s="213"/>
      <c r="C856" s="213"/>
      <c r="D856" s="213"/>
      <c r="E856" s="213"/>
      <c r="F856" s="213"/>
      <c r="G856" s="213"/>
      <c r="H856" s="213"/>
      <c r="I856" s="213"/>
      <c r="J856" s="213"/>
    </row>
    <row r="857" spans="1:10" ht="12.75">
      <c r="A857" s="213"/>
      <c r="B857" s="213"/>
      <c r="C857" s="213"/>
      <c r="D857" s="213"/>
      <c r="E857" s="213"/>
      <c r="F857" s="213"/>
      <c r="G857" s="213"/>
      <c r="H857" s="213"/>
      <c r="I857" s="213"/>
      <c r="J857" s="213"/>
    </row>
    <row r="858" spans="1:10" ht="12.75">
      <c r="A858" s="213"/>
      <c r="B858" s="213"/>
      <c r="C858" s="213"/>
      <c r="D858" s="213"/>
      <c r="E858" s="213"/>
      <c r="F858" s="213"/>
      <c r="G858" s="213"/>
      <c r="H858" s="213"/>
      <c r="I858" s="213"/>
      <c r="J858" s="213"/>
    </row>
    <row r="859" spans="1:10" ht="12.75">
      <c r="A859" s="213"/>
      <c r="B859" s="213"/>
      <c r="C859" s="213"/>
      <c r="D859" s="213"/>
      <c r="E859" s="213"/>
      <c r="F859" s="213"/>
      <c r="G859" s="213"/>
      <c r="H859" s="213"/>
      <c r="I859" s="213"/>
      <c r="J859" s="213"/>
    </row>
    <row r="860" spans="1:10" ht="12.75">
      <c r="A860" s="213"/>
      <c r="B860" s="213"/>
      <c r="C860" s="213"/>
      <c r="D860" s="213"/>
      <c r="E860" s="213"/>
      <c r="F860" s="213"/>
      <c r="G860" s="213"/>
      <c r="H860" s="213"/>
      <c r="I860" s="213"/>
      <c r="J860" s="213"/>
    </row>
    <row r="861" spans="1:10" ht="12.75">
      <c r="A861" s="213"/>
      <c r="B861" s="213"/>
      <c r="C861" s="213"/>
      <c r="D861" s="213"/>
      <c r="E861" s="213"/>
      <c r="F861" s="213"/>
      <c r="G861" s="213"/>
      <c r="H861" s="213"/>
      <c r="I861" s="213"/>
      <c r="J861" s="213"/>
    </row>
    <row r="862" spans="1:10" ht="12.75">
      <c r="A862" s="213"/>
      <c r="B862" s="213"/>
      <c r="C862" s="213"/>
      <c r="D862" s="213"/>
      <c r="E862" s="213"/>
      <c r="F862" s="213"/>
      <c r="G862" s="213"/>
      <c r="H862" s="213"/>
      <c r="I862" s="213"/>
      <c r="J862" s="213"/>
    </row>
    <row r="863" spans="1:10" ht="12.75">
      <c r="A863" s="213"/>
      <c r="B863" s="213"/>
      <c r="C863" s="213"/>
      <c r="D863" s="213"/>
      <c r="E863" s="213"/>
      <c r="F863" s="213"/>
      <c r="G863" s="213"/>
      <c r="H863" s="213"/>
      <c r="I863" s="213"/>
      <c r="J863" s="213"/>
    </row>
    <row r="864" spans="1:10" ht="12.75">
      <c r="A864" s="213"/>
      <c r="B864" s="213"/>
      <c r="C864" s="213"/>
      <c r="D864" s="213"/>
      <c r="E864" s="213"/>
      <c r="F864" s="213"/>
      <c r="G864" s="213"/>
      <c r="H864" s="213"/>
      <c r="I864" s="213"/>
      <c r="J864" s="213"/>
    </row>
    <row r="865" spans="1:10" ht="12.75">
      <c r="A865" s="213"/>
      <c r="B865" s="213"/>
      <c r="C865" s="213"/>
      <c r="D865" s="213"/>
      <c r="E865" s="213"/>
      <c r="F865" s="213"/>
      <c r="G865" s="213"/>
      <c r="H865" s="213"/>
      <c r="I865" s="213"/>
      <c r="J865" s="213"/>
    </row>
    <row r="866" spans="1:10" ht="12.75">
      <c r="A866" s="213"/>
      <c r="B866" s="213"/>
      <c r="C866" s="213"/>
      <c r="D866" s="213"/>
      <c r="E866" s="213"/>
      <c r="F866" s="213"/>
      <c r="G866" s="213"/>
      <c r="H866" s="213"/>
      <c r="I866" s="213"/>
      <c r="J866" s="213"/>
    </row>
    <row r="867" spans="1:10" ht="12.75">
      <c r="A867" s="213"/>
      <c r="B867" s="213"/>
      <c r="C867" s="213"/>
      <c r="D867" s="213"/>
      <c r="E867" s="213"/>
      <c r="F867" s="213"/>
      <c r="G867" s="213"/>
      <c r="H867" s="213"/>
      <c r="I867" s="213"/>
      <c r="J867" s="213"/>
    </row>
    <row r="868" spans="1:10" ht="12.75">
      <c r="A868" s="213"/>
      <c r="B868" s="213"/>
      <c r="C868" s="213"/>
      <c r="D868" s="213"/>
      <c r="E868" s="213"/>
      <c r="F868" s="213"/>
      <c r="G868" s="213"/>
      <c r="H868" s="213"/>
      <c r="I868" s="213"/>
      <c r="J868" s="213"/>
    </row>
    <row r="869" spans="1:10" ht="12.75">
      <c r="A869" s="213"/>
      <c r="B869" s="213"/>
      <c r="C869" s="213"/>
      <c r="D869" s="213"/>
      <c r="E869" s="213"/>
      <c r="F869" s="213"/>
      <c r="G869" s="213"/>
      <c r="H869" s="213"/>
      <c r="I869" s="213"/>
      <c r="J869" s="213"/>
    </row>
    <row r="870" spans="1:10" ht="12.75">
      <c r="A870" s="213"/>
      <c r="B870" s="213"/>
      <c r="C870" s="213"/>
      <c r="D870" s="213"/>
      <c r="E870" s="213"/>
      <c r="F870" s="213"/>
      <c r="G870" s="213"/>
      <c r="H870" s="213"/>
      <c r="I870" s="213"/>
      <c r="J870" s="213"/>
    </row>
    <row r="871" spans="1:10" ht="12.75">
      <c r="A871" s="213"/>
      <c r="B871" s="213"/>
      <c r="C871" s="213"/>
      <c r="D871" s="213"/>
      <c r="E871" s="213"/>
      <c r="F871" s="213"/>
      <c r="G871" s="213"/>
      <c r="H871" s="213"/>
      <c r="I871" s="213"/>
      <c r="J871" s="213"/>
    </row>
    <row r="872" spans="1:10" ht="12.75">
      <c r="A872" s="213"/>
      <c r="B872" s="213"/>
      <c r="C872" s="213"/>
      <c r="D872" s="213"/>
      <c r="E872" s="213"/>
      <c r="F872" s="213"/>
      <c r="G872" s="213"/>
      <c r="H872" s="213"/>
      <c r="I872" s="213"/>
      <c r="J872" s="213"/>
    </row>
    <row r="873" spans="1:10" ht="12.75">
      <c r="A873" s="213"/>
      <c r="B873" s="213"/>
      <c r="C873" s="213"/>
      <c r="D873" s="213"/>
      <c r="E873" s="213"/>
      <c r="F873" s="213"/>
      <c r="G873" s="213"/>
      <c r="H873" s="213"/>
      <c r="I873" s="213"/>
      <c r="J873" s="213"/>
    </row>
    <row r="874" spans="1:10" ht="12.75">
      <c r="A874" s="213"/>
      <c r="B874" s="213"/>
      <c r="C874" s="213"/>
      <c r="D874" s="213"/>
      <c r="E874" s="213"/>
      <c r="F874" s="213"/>
      <c r="G874" s="213"/>
      <c r="H874" s="213"/>
      <c r="I874" s="213"/>
      <c r="J874" s="213"/>
    </row>
    <row r="875" spans="1:10" ht="12.75">
      <c r="A875" s="213"/>
      <c r="B875" s="213"/>
      <c r="C875" s="213"/>
      <c r="D875" s="213"/>
      <c r="E875" s="213"/>
      <c r="F875" s="213"/>
      <c r="G875" s="213"/>
      <c r="H875" s="213"/>
      <c r="I875" s="213"/>
      <c r="J875" s="213"/>
    </row>
    <row r="876" spans="1:10" ht="12.75">
      <c r="A876" s="213"/>
      <c r="B876" s="213"/>
      <c r="C876" s="213"/>
      <c r="D876" s="213"/>
      <c r="E876" s="213"/>
      <c r="F876" s="213"/>
      <c r="G876" s="213"/>
      <c r="H876" s="213"/>
      <c r="I876" s="213"/>
      <c r="J876" s="213"/>
    </row>
    <row r="877" spans="1:10" ht="12.75">
      <c r="A877" s="213"/>
      <c r="B877" s="213"/>
      <c r="C877" s="213"/>
      <c r="D877" s="213"/>
      <c r="E877" s="213"/>
      <c r="F877" s="213"/>
      <c r="G877" s="213"/>
      <c r="H877" s="213"/>
      <c r="I877" s="213"/>
      <c r="J877" s="213"/>
    </row>
    <row r="878" spans="1:10" ht="12.75">
      <c r="A878" s="213"/>
      <c r="B878" s="213"/>
      <c r="C878" s="213"/>
      <c r="D878" s="213"/>
      <c r="E878" s="213"/>
      <c r="F878" s="213"/>
      <c r="G878" s="213"/>
      <c r="H878" s="213"/>
      <c r="I878" s="213"/>
      <c r="J878" s="213"/>
    </row>
    <row r="879" spans="1:10" ht="12.75">
      <c r="A879" s="213"/>
      <c r="B879" s="213"/>
      <c r="C879" s="213"/>
      <c r="D879" s="213"/>
      <c r="E879" s="213"/>
      <c r="F879" s="213"/>
      <c r="G879" s="213"/>
      <c r="H879" s="213"/>
      <c r="I879" s="213"/>
      <c r="J879" s="213"/>
    </row>
    <row r="880" spans="1:10" ht="12.75">
      <c r="A880" s="213"/>
      <c r="B880" s="213"/>
      <c r="C880" s="213"/>
      <c r="D880" s="213"/>
      <c r="E880" s="213"/>
      <c r="F880" s="213"/>
      <c r="G880" s="213"/>
      <c r="H880" s="213"/>
      <c r="I880" s="213"/>
      <c r="J880" s="213"/>
    </row>
    <row r="881" spans="1:10" ht="12.75">
      <c r="A881" s="213"/>
      <c r="B881" s="213"/>
      <c r="C881" s="213"/>
      <c r="D881" s="213"/>
      <c r="E881" s="213"/>
      <c r="F881" s="213"/>
      <c r="G881" s="213"/>
      <c r="H881" s="213"/>
      <c r="I881" s="213"/>
      <c r="J881" s="213"/>
    </row>
    <row r="882" spans="1:10" ht="12.75">
      <c r="A882" s="213"/>
      <c r="B882" s="213"/>
      <c r="C882" s="213"/>
      <c r="D882" s="213"/>
      <c r="E882" s="213"/>
      <c r="F882" s="213"/>
      <c r="G882" s="213"/>
      <c r="H882" s="213"/>
      <c r="I882" s="213"/>
      <c r="J882" s="213"/>
    </row>
    <row r="883" spans="1:10" ht="12.75">
      <c r="A883" s="213"/>
      <c r="B883" s="213"/>
      <c r="C883" s="213"/>
      <c r="D883" s="213"/>
      <c r="E883" s="213"/>
      <c r="F883" s="213"/>
      <c r="G883" s="213"/>
      <c r="H883" s="213"/>
      <c r="I883" s="213"/>
      <c r="J883" s="213"/>
    </row>
    <row r="884" spans="1:10" ht="12.75">
      <c r="A884" s="213"/>
      <c r="B884" s="213"/>
      <c r="C884" s="213"/>
      <c r="D884" s="213"/>
      <c r="E884" s="213"/>
      <c r="F884" s="213"/>
      <c r="G884" s="213"/>
      <c r="H884" s="213"/>
      <c r="I884" s="213"/>
      <c r="J884" s="213"/>
    </row>
    <row r="885" spans="1:10" ht="12.75">
      <c r="A885" s="213"/>
      <c r="B885" s="213"/>
      <c r="C885" s="213"/>
      <c r="D885" s="213"/>
      <c r="E885" s="213"/>
      <c r="F885" s="213"/>
      <c r="G885" s="213"/>
      <c r="H885" s="213"/>
      <c r="I885" s="213"/>
      <c r="J885" s="213"/>
    </row>
    <row r="886" spans="1:10" ht="12.75">
      <c r="A886" s="213"/>
      <c r="B886" s="213"/>
      <c r="C886" s="213"/>
      <c r="D886" s="213"/>
      <c r="E886" s="213"/>
      <c r="F886" s="213"/>
      <c r="G886" s="213"/>
      <c r="H886" s="213"/>
      <c r="I886" s="213"/>
      <c r="J886" s="213"/>
    </row>
    <row r="887" spans="1:10" ht="12.75">
      <c r="A887" s="213"/>
      <c r="B887" s="213"/>
      <c r="C887" s="213"/>
      <c r="D887" s="213"/>
      <c r="E887" s="213"/>
      <c r="F887" s="213"/>
      <c r="G887" s="213"/>
      <c r="H887" s="213"/>
      <c r="I887" s="213"/>
      <c r="J887" s="213"/>
    </row>
    <row r="888" spans="1:10" ht="12.75">
      <c r="A888" s="213"/>
      <c r="B888" s="213"/>
      <c r="C888" s="213"/>
      <c r="D888" s="213"/>
      <c r="E888" s="213"/>
      <c r="F888" s="213"/>
      <c r="G888" s="213"/>
      <c r="H888" s="213"/>
      <c r="I888" s="213"/>
      <c r="J888" s="213"/>
    </row>
    <row r="889" spans="1:10" ht="12.75">
      <c r="A889" s="213"/>
      <c r="B889" s="213"/>
      <c r="C889" s="213"/>
      <c r="D889" s="213"/>
      <c r="E889" s="213"/>
      <c r="F889" s="213"/>
      <c r="G889" s="213"/>
      <c r="H889" s="213"/>
      <c r="I889" s="213"/>
      <c r="J889" s="213"/>
    </row>
    <row r="890" spans="1:10" ht="12.75">
      <c r="A890" s="213"/>
      <c r="B890" s="213"/>
      <c r="C890" s="213"/>
      <c r="D890" s="213"/>
      <c r="E890" s="213"/>
      <c r="F890" s="213"/>
      <c r="G890" s="213"/>
      <c r="H890" s="213"/>
      <c r="I890" s="213"/>
      <c r="J890" s="213"/>
    </row>
    <row r="891" spans="1:10" ht="12.75">
      <c r="A891" s="213"/>
      <c r="B891" s="213"/>
      <c r="C891" s="213"/>
      <c r="D891" s="213"/>
      <c r="E891" s="213"/>
      <c r="F891" s="213"/>
      <c r="G891" s="213"/>
      <c r="H891" s="213"/>
      <c r="I891" s="213"/>
      <c r="J891" s="213"/>
    </row>
    <row r="892" spans="1:10" ht="12.75">
      <c r="A892" s="213"/>
      <c r="B892" s="213"/>
      <c r="C892" s="213"/>
      <c r="D892" s="213"/>
      <c r="E892" s="213"/>
      <c r="F892" s="213"/>
      <c r="G892" s="213"/>
      <c r="H892" s="213"/>
      <c r="I892" s="213"/>
      <c r="J892" s="213"/>
    </row>
    <row r="893" spans="1:10" ht="12.75">
      <c r="A893" s="213"/>
      <c r="B893" s="213"/>
      <c r="C893" s="213"/>
      <c r="D893" s="213"/>
      <c r="E893" s="213"/>
      <c r="F893" s="213"/>
      <c r="G893" s="213"/>
      <c r="H893" s="213"/>
      <c r="I893" s="213"/>
      <c r="J893" s="213"/>
    </row>
    <row r="894" spans="1:10" ht="12.75">
      <c r="A894" s="213"/>
      <c r="B894" s="213"/>
      <c r="C894" s="213"/>
      <c r="D894" s="213"/>
      <c r="E894" s="213"/>
      <c r="F894" s="213"/>
      <c r="G894" s="213"/>
      <c r="H894" s="213"/>
      <c r="I894" s="213"/>
      <c r="J894" s="213"/>
    </row>
    <row r="895" spans="1:10" ht="12.75">
      <c r="A895" s="213"/>
      <c r="B895" s="213"/>
      <c r="C895" s="213"/>
      <c r="D895" s="213"/>
      <c r="E895" s="213"/>
      <c r="F895" s="213"/>
      <c r="G895" s="213"/>
      <c r="H895" s="213"/>
      <c r="I895" s="213"/>
      <c r="J895" s="213"/>
    </row>
    <row r="896" spans="1:10" ht="12.75">
      <c r="A896" s="213"/>
      <c r="B896" s="213"/>
      <c r="C896" s="213"/>
      <c r="D896" s="213"/>
      <c r="E896" s="213"/>
      <c r="F896" s="213"/>
      <c r="G896" s="213"/>
      <c r="H896" s="213"/>
      <c r="I896" s="213"/>
      <c r="J896" s="213"/>
    </row>
    <row r="897" spans="1:10" ht="12.75">
      <c r="A897" s="213"/>
      <c r="B897" s="213"/>
      <c r="C897" s="213"/>
      <c r="D897" s="213"/>
      <c r="E897" s="213"/>
      <c r="F897" s="213"/>
      <c r="G897" s="213"/>
      <c r="H897" s="213"/>
      <c r="I897" s="213"/>
      <c r="J897" s="213"/>
    </row>
    <row r="898" spans="1:10" ht="12.75">
      <c r="A898" s="213"/>
      <c r="B898" s="213"/>
      <c r="C898" s="213"/>
      <c r="D898" s="213"/>
      <c r="E898" s="213"/>
      <c r="F898" s="213"/>
      <c r="G898" s="213"/>
      <c r="H898" s="213"/>
      <c r="I898" s="213"/>
      <c r="J898" s="213"/>
    </row>
    <row r="899" spans="1:10" ht="12.75">
      <c r="A899" s="213"/>
      <c r="B899" s="213"/>
      <c r="C899" s="213"/>
      <c r="D899" s="213"/>
      <c r="E899" s="213"/>
      <c r="F899" s="213"/>
      <c r="G899" s="213"/>
      <c r="H899" s="213"/>
      <c r="I899" s="213"/>
      <c r="J899" s="213"/>
    </row>
    <row r="900" spans="1:10" ht="12.75">
      <c r="A900" s="213"/>
      <c r="B900" s="213"/>
      <c r="C900" s="213"/>
      <c r="D900" s="213"/>
      <c r="E900" s="213"/>
      <c r="F900" s="213"/>
      <c r="G900" s="213"/>
      <c r="H900" s="213"/>
      <c r="I900" s="213"/>
      <c r="J900" s="213"/>
    </row>
    <row r="901" spans="1:10" ht="12.75">
      <c r="A901" s="213"/>
      <c r="B901" s="213"/>
      <c r="C901" s="213"/>
      <c r="D901" s="213"/>
      <c r="E901" s="213"/>
      <c r="F901" s="213"/>
      <c r="G901" s="213"/>
      <c r="H901" s="213"/>
      <c r="I901" s="213"/>
      <c r="J901" s="213"/>
    </row>
    <row r="902" spans="1:10" ht="12.75">
      <c r="A902" s="213"/>
      <c r="B902" s="213"/>
      <c r="C902" s="213"/>
      <c r="D902" s="213"/>
      <c r="E902" s="213"/>
      <c r="F902" s="213"/>
      <c r="G902" s="213"/>
      <c r="H902" s="213"/>
      <c r="I902" s="213"/>
      <c r="J902" s="213"/>
    </row>
    <row r="903" spans="1:10" ht="12.75">
      <c r="A903" s="213"/>
      <c r="B903" s="213"/>
      <c r="C903" s="213"/>
      <c r="D903" s="213"/>
      <c r="E903" s="213"/>
      <c r="F903" s="213"/>
      <c r="G903" s="213"/>
      <c r="H903" s="213"/>
      <c r="I903" s="213"/>
      <c r="J903" s="213"/>
    </row>
    <row r="904" spans="1:10" ht="12.75">
      <c r="A904" s="213"/>
      <c r="B904" s="213"/>
      <c r="C904" s="213"/>
      <c r="D904" s="213"/>
      <c r="E904" s="213"/>
      <c r="F904" s="213"/>
      <c r="G904" s="213"/>
      <c r="H904" s="213"/>
      <c r="I904" s="213"/>
      <c r="J904" s="213"/>
    </row>
    <row r="905" spans="1:10" ht="12.75">
      <c r="A905" s="213"/>
      <c r="B905" s="213"/>
      <c r="C905" s="213"/>
      <c r="D905" s="213"/>
      <c r="E905" s="213"/>
      <c r="F905" s="213"/>
      <c r="G905" s="213"/>
      <c r="H905" s="213"/>
      <c r="I905" s="213"/>
      <c r="J905" s="213"/>
    </row>
    <row r="906" spans="1:10" ht="12.75">
      <c r="A906" s="213"/>
      <c r="B906" s="213"/>
      <c r="C906" s="213"/>
      <c r="D906" s="213"/>
      <c r="E906" s="213"/>
      <c r="F906" s="213"/>
      <c r="G906" s="213"/>
      <c r="H906" s="213"/>
      <c r="I906" s="213"/>
      <c r="J906" s="213"/>
    </row>
    <row r="907" spans="1:10" ht="12.75">
      <c r="A907" s="213"/>
      <c r="B907" s="213"/>
      <c r="C907" s="213"/>
      <c r="D907" s="213"/>
      <c r="E907" s="213"/>
      <c r="F907" s="213"/>
      <c r="G907" s="213"/>
      <c r="H907" s="213"/>
      <c r="I907" s="213"/>
      <c r="J907" s="213"/>
    </row>
    <row r="908" spans="1:10" ht="12.75">
      <c r="A908" s="213"/>
      <c r="B908" s="213"/>
      <c r="C908" s="213"/>
      <c r="D908" s="213"/>
      <c r="E908" s="213"/>
      <c r="F908" s="213"/>
      <c r="G908" s="213"/>
      <c r="H908" s="213"/>
      <c r="I908" s="213"/>
      <c r="J908" s="213"/>
    </row>
    <row r="909" spans="1:10" ht="12.75">
      <c r="A909" s="213"/>
      <c r="B909" s="213"/>
      <c r="C909" s="213"/>
      <c r="D909" s="213"/>
      <c r="E909" s="213"/>
      <c r="F909" s="213"/>
      <c r="G909" s="213"/>
      <c r="H909" s="213"/>
      <c r="I909" s="213"/>
      <c r="J909" s="213"/>
    </row>
    <row r="910" spans="1:10" ht="12.75">
      <c r="A910" s="213"/>
      <c r="B910" s="213"/>
      <c r="C910" s="213"/>
      <c r="D910" s="213"/>
      <c r="E910" s="213"/>
      <c r="F910" s="213"/>
      <c r="G910" s="213"/>
      <c r="H910" s="213"/>
      <c r="I910" s="213"/>
      <c r="J910" s="213"/>
    </row>
    <row r="911" spans="1:10" ht="12.75">
      <c r="A911" s="213"/>
      <c r="B911" s="213"/>
      <c r="C911" s="213"/>
      <c r="D911" s="213"/>
      <c r="E911" s="213"/>
      <c r="F911" s="213"/>
      <c r="G911" s="213"/>
      <c r="H911" s="213"/>
      <c r="I911" s="213"/>
      <c r="J911" s="213"/>
    </row>
    <row r="912" spans="1:10" ht="12.75">
      <c r="A912" s="213"/>
      <c r="B912" s="213"/>
      <c r="C912" s="213"/>
      <c r="D912" s="213"/>
      <c r="E912" s="213"/>
      <c r="F912" s="213"/>
      <c r="G912" s="213"/>
      <c r="H912" s="213"/>
      <c r="I912" s="213"/>
      <c r="J912" s="213"/>
    </row>
    <row r="913" spans="1:10" ht="12.75">
      <c r="A913" s="213"/>
      <c r="B913" s="213"/>
      <c r="C913" s="213"/>
      <c r="D913" s="213"/>
      <c r="E913" s="213"/>
      <c r="F913" s="213"/>
      <c r="G913" s="213"/>
      <c r="H913" s="213"/>
      <c r="I913" s="213"/>
      <c r="J913" s="213"/>
    </row>
    <row r="914" spans="1:10" ht="12.75">
      <c r="A914" s="213"/>
      <c r="B914" s="213"/>
      <c r="C914" s="213"/>
      <c r="D914" s="213"/>
      <c r="E914" s="213"/>
      <c r="F914" s="213"/>
      <c r="G914" s="213"/>
      <c r="H914" s="213"/>
      <c r="I914" s="213"/>
      <c r="J914" s="213"/>
    </row>
    <row r="915" spans="1:10" ht="12.75">
      <c r="A915" s="213"/>
      <c r="B915" s="213"/>
      <c r="C915" s="213"/>
      <c r="D915" s="213"/>
      <c r="E915" s="213"/>
      <c r="F915" s="213"/>
      <c r="G915" s="213"/>
      <c r="H915" s="213"/>
      <c r="I915" s="213"/>
      <c r="J915" s="213"/>
    </row>
    <row r="916" spans="1:10" ht="12.75">
      <c r="A916" s="213"/>
      <c r="B916" s="213"/>
      <c r="C916" s="213"/>
      <c r="D916" s="213"/>
      <c r="E916" s="213"/>
      <c r="F916" s="213"/>
      <c r="G916" s="213"/>
      <c r="H916" s="213"/>
      <c r="I916" s="213"/>
      <c r="J916" s="213"/>
    </row>
    <row r="917" spans="1:10" ht="12.75">
      <c r="A917" s="213"/>
      <c r="B917" s="213"/>
      <c r="C917" s="213"/>
      <c r="D917" s="213"/>
      <c r="E917" s="213"/>
      <c r="F917" s="213"/>
      <c r="G917" s="213"/>
      <c r="H917" s="213"/>
      <c r="I917" s="213"/>
      <c r="J917" s="213"/>
    </row>
    <row r="918" spans="1:10" ht="12.75">
      <c r="A918" s="213"/>
      <c r="B918" s="213"/>
      <c r="C918" s="213"/>
      <c r="D918" s="213"/>
      <c r="E918" s="213"/>
      <c r="F918" s="213"/>
      <c r="G918" s="213"/>
      <c r="H918" s="213"/>
      <c r="I918" s="213"/>
      <c r="J918" s="213"/>
    </row>
    <row r="919" spans="1:10" ht="12.75">
      <c r="A919" s="213"/>
      <c r="B919" s="213"/>
      <c r="C919" s="213"/>
      <c r="D919" s="213"/>
      <c r="E919" s="213"/>
      <c r="F919" s="213"/>
      <c r="G919" s="213"/>
      <c r="H919" s="213"/>
      <c r="I919" s="213"/>
      <c r="J919" s="213"/>
    </row>
    <row r="920" spans="1:10" ht="12.75">
      <c r="A920" s="213"/>
      <c r="B920" s="213"/>
      <c r="C920" s="213"/>
      <c r="D920" s="213"/>
      <c r="E920" s="213"/>
      <c r="F920" s="213"/>
      <c r="G920" s="213"/>
      <c r="H920" s="213"/>
      <c r="I920" s="213"/>
      <c r="J920" s="213"/>
    </row>
    <row r="921" spans="1:10" ht="12.75">
      <c r="A921" s="213"/>
      <c r="B921" s="213"/>
      <c r="C921" s="213"/>
      <c r="D921" s="213"/>
      <c r="E921" s="213"/>
      <c r="F921" s="213"/>
      <c r="G921" s="213"/>
      <c r="H921" s="213"/>
      <c r="I921" s="213"/>
      <c r="J921" s="213"/>
    </row>
    <row r="922" spans="1:10" ht="12.75">
      <c r="A922" s="213"/>
      <c r="B922" s="213"/>
      <c r="C922" s="213"/>
      <c r="D922" s="213"/>
      <c r="E922" s="213"/>
      <c r="F922" s="213"/>
      <c r="G922" s="213"/>
      <c r="H922" s="213"/>
      <c r="I922" s="213"/>
      <c r="J922" s="213"/>
    </row>
    <row r="923" spans="1:10" ht="12.75">
      <c r="A923" s="213"/>
      <c r="B923" s="213"/>
      <c r="C923" s="213"/>
      <c r="D923" s="213"/>
      <c r="E923" s="213"/>
      <c r="F923" s="213"/>
      <c r="G923" s="213"/>
      <c r="H923" s="213"/>
      <c r="I923" s="213"/>
      <c r="J923" s="213"/>
    </row>
    <row r="924" spans="1:10" ht="12.75">
      <c r="A924" s="213"/>
      <c r="B924" s="213"/>
      <c r="C924" s="213"/>
      <c r="D924" s="213"/>
      <c r="E924" s="213"/>
      <c r="F924" s="213"/>
      <c r="G924" s="213"/>
      <c r="H924" s="213"/>
      <c r="I924" s="213"/>
      <c r="J924" s="213"/>
    </row>
    <row r="925" spans="1:10" ht="12.75">
      <c r="A925" s="213"/>
      <c r="B925" s="213"/>
      <c r="C925" s="213"/>
      <c r="D925" s="213"/>
      <c r="E925" s="213"/>
      <c r="F925" s="213"/>
      <c r="G925" s="213"/>
      <c r="H925" s="213"/>
      <c r="I925" s="213"/>
      <c r="J925" s="213"/>
    </row>
    <row r="926" spans="1:10" ht="12.75">
      <c r="A926" s="213"/>
      <c r="B926" s="213"/>
      <c r="C926" s="213"/>
      <c r="D926" s="213"/>
      <c r="E926" s="213"/>
      <c r="F926" s="213"/>
      <c r="G926" s="213"/>
      <c r="H926" s="213"/>
      <c r="I926" s="213"/>
      <c r="J926" s="213"/>
    </row>
    <row r="927" spans="1:10" ht="12.75">
      <c r="A927" s="213"/>
      <c r="B927" s="213"/>
      <c r="C927" s="213"/>
      <c r="D927" s="213"/>
      <c r="E927" s="213"/>
      <c r="F927" s="213"/>
      <c r="G927" s="213"/>
      <c r="H927" s="213"/>
      <c r="I927" s="213"/>
      <c r="J927" s="213"/>
    </row>
    <row r="928" spans="1:10" ht="12.75">
      <c r="A928" s="213"/>
      <c r="B928" s="213"/>
      <c r="C928" s="213"/>
      <c r="D928" s="213"/>
      <c r="E928" s="213"/>
      <c r="F928" s="213"/>
      <c r="G928" s="213"/>
      <c r="H928" s="213"/>
      <c r="I928" s="213"/>
      <c r="J928" s="213"/>
    </row>
    <row r="929" spans="1:10" ht="12.75">
      <c r="A929" s="213"/>
      <c r="B929" s="213"/>
      <c r="C929" s="213"/>
      <c r="D929" s="213"/>
      <c r="E929" s="213"/>
      <c r="F929" s="213"/>
      <c r="G929" s="213"/>
      <c r="H929" s="213"/>
      <c r="I929" s="213"/>
      <c r="J929" s="213"/>
    </row>
    <row r="930" spans="1:10" ht="12.75">
      <c r="A930" s="213"/>
      <c r="B930" s="213"/>
      <c r="C930" s="213"/>
      <c r="D930" s="213"/>
      <c r="E930" s="213"/>
      <c r="F930" s="213"/>
      <c r="G930" s="213"/>
      <c r="H930" s="213"/>
      <c r="I930" s="213"/>
      <c r="J930" s="213"/>
    </row>
    <row r="931" spans="1:10" ht="12.75">
      <c r="A931" s="213"/>
      <c r="B931" s="213"/>
      <c r="C931" s="213"/>
      <c r="D931" s="213"/>
      <c r="E931" s="213"/>
      <c r="F931" s="213"/>
      <c r="G931" s="213"/>
      <c r="H931" s="213"/>
      <c r="I931" s="213"/>
      <c r="J931" s="213"/>
    </row>
    <row r="932" spans="1:10" ht="12.75">
      <c r="A932" s="213"/>
      <c r="B932" s="213"/>
      <c r="C932" s="213"/>
      <c r="D932" s="213"/>
      <c r="E932" s="213"/>
      <c r="F932" s="213"/>
      <c r="G932" s="213"/>
      <c r="H932" s="213"/>
      <c r="I932" s="213"/>
      <c r="J932" s="213"/>
    </row>
    <row r="933" spans="1:10" ht="12.75">
      <c r="A933" s="213"/>
      <c r="B933" s="213"/>
      <c r="C933" s="213"/>
      <c r="D933" s="213"/>
      <c r="E933" s="213"/>
      <c r="F933" s="213"/>
      <c r="G933" s="213"/>
      <c r="H933" s="213"/>
      <c r="I933" s="213"/>
      <c r="J933" s="213"/>
    </row>
    <row r="934" spans="1:10" ht="12.75">
      <c r="A934" s="213"/>
      <c r="B934" s="213"/>
      <c r="C934" s="213"/>
      <c r="D934" s="213"/>
      <c r="E934" s="213"/>
      <c r="F934" s="213"/>
      <c r="G934" s="213"/>
      <c r="H934" s="213"/>
      <c r="I934" s="213"/>
      <c r="J934" s="213"/>
    </row>
    <row r="935" spans="1:10" ht="12.75">
      <c r="A935" s="213"/>
      <c r="B935" s="213"/>
      <c r="C935" s="213"/>
      <c r="D935" s="213"/>
      <c r="E935" s="213"/>
      <c r="F935" s="213"/>
      <c r="G935" s="213"/>
      <c r="H935" s="213"/>
      <c r="I935" s="213"/>
      <c r="J935" s="213"/>
    </row>
    <row r="936" spans="1:10" ht="12.75">
      <c r="A936" s="213"/>
      <c r="B936" s="213"/>
      <c r="C936" s="213"/>
      <c r="D936" s="213"/>
      <c r="E936" s="213"/>
      <c r="F936" s="213"/>
      <c r="G936" s="213"/>
      <c r="H936" s="213"/>
      <c r="I936" s="213"/>
      <c r="J936" s="213"/>
    </row>
    <row r="937" spans="1:10" ht="12.75">
      <c r="A937" s="213"/>
      <c r="B937" s="213"/>
      <c r="C937" s="213"/>
      <c r="D937" s="213"/>
      <c r="E937" s="213"/>
      <c r="F937" s="213"/>
      <c r="G937" s="213"/>
      <c r="H937" s="213"/>
      <c r="I937" s="213"/>
      <c r="J937" s="213"/>
    </row>
    <row r="938" spans="1:10" ht="12.75">
      <c r="A938" s="213"/>
      <c r="B938" s="213"/>
      <c r="C938" s="213"/>
      <c r="D938" s="213"/>
      <c r="E938" s="213"/>
      <c r="F938" s="213"/>
      <c r="G938" s="213"/>
      <c r="H938" s="213"/>
      <c r="I938" s="213"/>
      <c r="J938" s="213"/>
    </row>
    <row r="939" spans="1:10" ht="12.75">
      <c r="A939" s="213"/>
      <c r="B939" s="213"/>
      <c r="C939" s="213"/>
      <c r="D939" s="213"/>
      <c r="E939" s="213"/>
      <c r="F939" s="213"/>
      <c r="G939" s="213"/>
      <c r="H939" s="213"/>
      <c r="I939" s="213"/>
      <c r="J939" s="213"/>
    </row>
    <row r="940" spans="1:10" ht="12.75">
      <c r="A940" s="213"/>
      <c r="B940" s="213"/>
      <c r="C940" s="213"/>
      <c r="D940" s="213"/>
      <c r="E940" s="213"/>
      <c r="F940" s="213"/>
      <c r="G940" s="213"/>
      <c r="H940" s="213"/>
      <c r="I940" s="213"/>
      <c r="J940" s="213"/>
    </row>
    <row r="941" spans="1:10" ht="12.75">
      <c r="A941" s="213"/>
      <c r="B941" s="213"/>
      <c r="C941" s="213"/>
      <c r="D941" s="213"/>
      <c r="E941" s="213"/>
      <c r="F941" s="213"/>
      <c r="G941" s="213"/>
      <c r="H941" s="213"/>
      <c r="I941" s="213"/>
      <c r="J941" s="213"/>
    </row>
    <row r="942" spans="1:10" ht="12.75">
      <c r="A942" s="213"/>
      <c r="B942" s="213"/>
      <c r="C942" s="213"/>
      <c r="D942" s="213"/>
      <c r="E942" s="213"/>
      <c r="F942" s="213"/>
      <c r="G942" s="213"/>
      <c r="H942" s="213"/>
      <c r="I942" s="213"/>
      <c r="J942" s="213"/>
    </row>
    <row r="943" spans="1:10" ht="12.75">
      <c r="A943" s="213"/>
      <c r="B943" s="213"/>
      <c r="C943" s="213"/>
      <c r="D943" s="213"/>
      <c r="E943" s="213"/>
      <c r="F943" s="213"/>
      <c r="G943" s="213"/>
      <c r="H943" s="213"/>
      <c r="I943" s="213"/>
      <c r="J943" s="213"/>
    </row>
    <row r="944" spans="1:10" ht="12.75">
      <c r="A944" s="213"/>
      <c r="B944" s="213"/>
      <c r="C944" s="213"/>
      <c r="D944" s="213"/>
      <c r="E944" s="213"/>
      <c r="F944" s="213"/>
      <c r="G944" s="213"/>
      <c r="H944" s="213"/>
      <c r="I944" s="213"/>
      <c r="J944" s="213"/>
    </row>
    <row r="945" spans="1:10" ht="12.75">
      <c r="A945" s="213"/>
      <c r="B945" s="213"/>
      <c r="C945" s="213"/>
      <c r="D945" s="213"/>
      <c r="E945" s="213"/>
      <c r="F945" s="213"/>
      <c r="G945" s="213"/>
      <c r="H945" s="213"/>
      <c r="I945" s="213"/>
      <c r="J945" s="213"/>
    </row>
    <row r="946" spans="1:10" ht="12.75">
      <c r="A946" s="213"/>
      <c r="B946" s="213"/>
      <c r="C946" s="213"/>
      <c r="D946" s="213"/>
      <c r="E946" s="213"/>
      <c r="F946" s="213"/>
      <c r="G946" s="213"/>
      <c r="H946" s="213"/>
      <c r="I946" s="213"/>
      <c r="J946" s="213"/>
    </row>
    <row r="947" spans="1:10" ht="12.75">
      <c r="A947" s="213"/>
      <c r="B947" s="213"/>
      <c r="C947" s="213"/>
      <c r="D947" s="213"/>
      <c r="E947" s="213"/>
      <c r="F947" s="213"/>
      <c r="G947" s="213"/>
      <c r="H947" s="213"/>
      <c r="I947" s="213"/>
      <c r="J947" s="213"/>
    </row>
    <row r="948" spans="1:10" ht="12.75">
      <c r="A948" s="213"/>
      <c r="B948" s="213"/>
      <c r="C948" s="213"/>
      <c r="D948" s="213"/>
      <c r="E948" s="213"/>
      <c r="F948" s="213"/>
      <c r="G948" s="213"/>
      <c r="H948" s="213"/>
      <c r="I948" s="213"/>
      <c r="J948" s="213"/>
    </row>
    <row r="949" spans="1:10" ht="12.75">
      <c r="A949" s="213"/>
      <c r="B949" s="213"/>
      <c r="C949" s="213"/>
      <c r="D949" s="213"/>
      <c r="E949" s="213"/>
      <c r="F949" s="213"/>
      <c r="G949" s="213"/>
      <c r="H949" s="213"/>
      <c r="I949" s="213"/>
      <c r="J949" s="213"/>
    </row>
    <row r="950" spans="1:10" ht="12.75">
      <c r="A950" s="213"/>
      <c r="B950" s="213"/>
      <c r="C950" s="213"/>
      <c r="D950" s="213"/>
      <c r="E950" s="213"/>
      <c r="F950" s="213"/>
      <c r="G950" s="213"/>
      <c r="H950" s="213"/>
      <c r="I950" s="213"/>
      <c r="J950" s="213"/>
    </row>
    <row r="951" spans="1:10" ht="12.75">
      <c r="A951" s="213"/>
      <c r="B951" s="213"/>
      <c r="C951" s="213"/>
      <c r="D951" s="213"/>
      <c r="E951" s="213"/>
      <c r="F951" s="213"/>
      <c r="G951" s="213"/>
      <c r="H951" s="213"/>
      <c r="I951" s="213"/>
      <c r="J951" s="213"/>
    </row>
    <row r="952" spans="1:10" ht="12.75">
      <c r="A952" s="213"/>
      <c r="B952" s="213"/>
      <c r="C952" s="213"/>
      <c r="D952" s="213"/>
      <c r="E952" s="213"/>
      <c r="F952" s="213"/>
      <c r="G952" s="213"/>
      <c r="H952" s="213"/>
      <c r="I952" s="213"/>
      <c r="J952" s="213"/>
    </row>
    <row r="953" spans="1:10" ht="12.75">
      <c r="A953" s="213"/>
      <c r="B953" s="213"/>
      <c r="C953" s="213"/>
      <c r="D953" s="213"/>
      <c r="E953" s="213"/>
      <c r="F953" s="213"/>
      <c r="G953" s="213"/>
      <c r="H953" s="213"/>
      <c r="I953" s="213"/>
      <c r="J953" s="213"/>
    </row>
    <row r="954" spans="1:10" ht="12.75">
      <c r="A954" s="213"/>
      <c r="B954" s="213"/>
      <c r="C954" s="213"/>
      <c r="D954" s="213"/>
      <c r="E954" s="213"/>
      <c r="F954" s="213"/>
      <c r="G954" s="213"/>
      <c r="H954" s="213"/>
      <c r="I954" s="213"/>
      <c r="J954" s="213"/>
    </row>
    <row r="955" spans="1:10" ht="12.75">
      <c r="A955" s="213"/>
      <c r="B955" s="213"/>
      <c r="C955" s="213"/>
      <c r="D955" s="213"/>
      <c r="E955" s="213"/>
      <c r="F955" s="213"/>
      <c r="G955" s="213"/>
      <c r="H955" s="213"/>
      <c r="I955" s="213"/>
      <c r="J955" s="213"/>
    </row>
    <row r="956" spans="1:10" ht="12.75">
      <c r="A956" s="213"/>
      <c r="B956" s="213"/>
      <c r="C956" s="213"/>
      <c r="D956" s="213"/>
      <c r="E956" s="213"/>
      <c r="F956" s="213"/>
      <c r="G956" s="213"/>
      <c r="H956" s="213"/>
      <c r="I956" s="213"/>
      <c r="J956" s="213"/>
    </row>
    <row r="957" spans="1:10" ht="12.75">
      <c r="A957" s="213"/>
      <c r="B957" s="213"/>
      <c r="C957" s="213"/>
      <c r="D957" s="213"/>
      <c r="E957" s="213"/>
      <c r="F957" s="213"/>
      <c r="G957" s="213"/>
      <c r="H957" s="213"/>
      <c r="I957" s="213"/>
      <c r="J957" s="213"/>
    </row>
    <row r="958" spans="1:10" ht="12.75">
      <c r="A958" s="213"/>
      <c r="B958" s="213"/>
      <c r="C958" s="213"/>
      <c r="D958" s="213"/>
      <c r="E958" s="213"/>
      <c r="F958" s="213"/>
      <c r="G958" s="213"/>
      <c r="H958" s="213"/>
      <c r="I958" s="213"/>
      <c r="J958" s="213"/>
    </row>
    <row r="959" spans="1:10" ht="12.75">
      <c r="A959" s="213"/>
      <c r="B959" s="213"/>
      <c r="C959" s="213"/>
      <c r="D959" s="213"/>
      <c r="E959" s="213"/>
      <c r="F959" s="213"/>
      <c r="G959" s="213"/>
      <c r="H959" s="213"/>
      <c r="I959" s="213"/>
      <c r="J959" s="213"/>
    </row>
    <row r="960" spans="1:10" ht="12.75">
      <c r="A960" s="213"/>
      <c r="B960" s="213"/>
      <c r="C960" s="213"/>
      <c r="D960" s="213"/>
      <c r="E960" s="213"/>
      <c r="F960" s="213"/>
      <c r="G960" s="213"/>
      <c r="H960" s="213"/>
      <c r="I960" s="213"/>
      <c r="J960" s="213"/>
    </row>
    <row r="961" spans="1:10" ht="12.75">
      <c r="A961" s="213"/>
      <c r="B961" s="213"/>
      <c r="C961" s="213"/>
      <c r="D961" s="213"/>
      <c r="E961" s="213"/>
      <c r="F961" s="213"/>
      <c r="G961" s="213"/>
      <c r="H961" s="213"/>
      <c r="I961" s="213"/>
      <c r="J961" s="213"/>
    </row>
    <row r="962" spans="1:10" ht="12.75">
      <c r="A962" s="213"/>
      <c r="B962" s="213"/>
      <c r="C962" s="213"/>
      <c r="D962" s="213"/>
      <c r="E962" s="213"/>
      <c r="F962" s="213"/>
      <c r="G962" s="213"/>
      <c r="H962" s="213"/>
      <c r="I962" s="213"/>
      <c r="J962" s="213"/>
    </row>
    <row r="963" spans="1:10" ht="12.75">
      <c r="A963" s="213"/>
      <c r="B963" s="213"/>
      <c r="C963" s="213"/>
      <c r="D963" s="213"/>
      <c r="E963" s="213"/>
      <c r="F963" s="213"/>
      <c r="G963" s="213"/>
      <c r="H963" s="213"/>
      <c r="I963" s="213"/>
      <c r="J963" s="213"/>
    </row>
    <row r="964" spans="1:10" ht="12.75">
      <c r="A964" s="213"/>
      <c r="B964" s="213"/>
      <c r="C964" s="213"/>
      <c r="D964" s="213"/>
      <c r="E964" s="213"/>
      <c r="F964" s="213"/>
      <c r="G964" s="213"/>
      <c r="H964" s="213"/>
      <c r="I964" s="213"/>
      <c r="J964" s="213"/>
    </row>
    <row r="965" spans="1:10" ht="12.75">
      <c r="A965" s="213"/>
      <c r="B965" s="213"/>
      <c r="C965" s="213"/>
      <c r="D965" s="213"/>
      <c r="E965" s="213"/>
      <c r="F965" s="213"/>
      <c r="G965" s="213"/>
      <c r="H965" s="213"/>
      <c r="I965" s="213"/>
      <c r="J965" s="213"/>
    </row>
    <row r="966" spans="1:10" ht="12.75">
      <c r="A966" s="213"/>
      <c r="B966" s="213"/>
      <c r="C966" s="213"/>
      <c r="D966" s="213"/>
      <c r="E966" s="213"/>
      <c r="F966" s="213"/>
      <c r="G966" s="213"/>
      <c r="H966" s="213"/>
      <c r="I966" s="213"/>
      <c r="J966" s="213"/>
    </row>
    <row r="967" spans="1:10" ht="12.75">
      <c r="A967" s="213"/>
      <c r="B967" s="213"/>
      <c r="C967" s="213"/>
      <c r="D967" s="213"/>
      <c r="E967" s="213"/>
      <c r="F967" s="213"/>
      <c r="G967" s="213"/>
      <c r="H967" s="213"/>
      <c r="I967" s="213"/>
      <c r="J967" s="213"/>
    </row>
    <row r="968" spans="1:10" ht="12.75">
      <c r="A968" s="213"/>
      <c r="B968" s="213"/>
      <c r="C968" s="213"/>
      <c r="D968" s="213"/>
      <c r="E968" s="213"/>
      <c r="F968" s="213"/>
      <c r="G968" s="213"/>
      <c r="H968" s="213"/>
      <c r="I968" s="213"/>
      <c r="J968" s="213"/>
    </row>
    <row r="969" spans="1:10" ht="12.75">
      <c r="A969" s="213"/>
      <c r="B969" s="213"/>
      <c r="C969" s="213"/>
      <c r="D969" s="213"/>
      <c r="E969" s="213"/>
      <c r="F969" s="213"/>
      <c r="G969" s="213"/>
      <c r="H969" s="213"/>
      <c r="I969" s="213"/>
      <c r="J969" s="213"/>
    </row>
    <row r="970" spans="1:10" ht="12.75">
      <c r="A970" s="213"/>
      <c r="B970" s="213"/>
      <c r="C970" s="213"/>
      <c r="D970" s="213"/>
      <c r="E970" s="213"/>
      <c r="F970" s="213"/>
      <c r="G970" s="213"/>
      <c r="H970" s="213"/>
      <c r="I970" s="213"/>
      <c r="J970" s="213"/>
    </row>
    <row r="971" spans="1:10" ht="12.75">
      <c r="A971" s="213"/>
      <c r="B971" s="213"/>
      <c r="C971" s="213"/>
      <c r="D971" s="213"/>
      <c r="E971" s="213"/>
      <c r="F971" s="213"/>
      <c r="G971" s="213"/>
      <c r="H971" s="213"/>
      <c r="I971" s="213"/>
      <c r="J971" s="213"/>
    </row>
    <row r="972" spans="1:10" ht="12.75">
      <c r="A972" s="213"/>
      <c r="B972" s="213"/>
      <c r="C972" s="213"/>
      <c r="D972" s="213"/>
      <c r="E972" s="213"/>
      <c r="F972" s="213"/>
      <c r="G972" s="213"/>
      <c r="H972" s="213"/>
      <c r="I972" s="213"/>
      <c r="J972" s="213"/>
    </row>
    <row r="973" spans="1:10" ht="12.75">
      <c r="A973" s="213"/>
      <c r="B973" s="213"/>
      <c r="C973" s="213"/>
      <c r="D973" s="213"/>
      <c r="E973" s="213"/>
      <c r="F973" s="213"/>
      <c r="G973" s="213"/>
      <c r="H973" s="213"/>
      <c r="I973" s="213"/>
      <c r="J973" s="213"/>
    </row>
    <row r="974" spans="1:10" ht="12.75">
      <c r="A974" s="213"/>
      <c r="B974" s="213"/>
      <c r="C974" s="213"/>
      <c r="D974" s="213"/>
      <c r="E974" s="213"/>
      <c r="F974" s="213"/>
      <c r="G974" s="213"/>
      <c r="H974" s="213"/>
      <c r="I974" s="213"/>
      <c r="J974" s="213"/>
    </row>
    <row r="975" spans="1:10" ht="12.75">
      <c r="A975" s="213"/>
      <c r="B975" s="213"/>
      <c r="C975" s="213"/>
      <c r="D975" s="213"/>
      <c r="E975" s="213"/>
      <c r="F975" s="213"/>
      <c r="G975" s="213"/>
      <c r="H975" s="213"/>
      <c r="I975" s="213"/>
      <c r="J975" s="213"/>
    </row>
    <row r="976" spans="1:10" ht="12.75">
      <c r="A976" s="213"/>
      <c r="B976" s="213"/>
      <c r="C976" s="213"/>
      <c r="D976" s="213"/>
      <c r="E976" s="213"/>
      <c r="F976" s="213"/>
      <c r="G976" s="213"/>
      <c r="H976" s="213"/>
      <c r="I976" s="213"/>
      <c r="J976" s="213"/>
    </row>
    <row r="977" spans="1:10" ht="12.75">
      <c r="A977" s="213"/>
      <c r="B977" s="213"/>
      <c r="C977" s="213"/>
      <c r="D977" s="213"/>
      <c r="E977" s="213"/>
      <c r="F977" s="213"/>
      <c r="G977" s="213"/>
      <c r="H977" s="213"/>
      <c r="I977" s="213"/>
      <c r="J977" s="213"/>
    </row>
    <row r="978" spans="1:10" ht="12.75">
      <c r="A978" s="213"/>
      <c r="B978" s="213"/>
      <c r="C978" s="213"/>
      <c r="D978" s="213"/>
      <c r="E978" s="213"/>
      <c r="F978" s="213"/>
      <c r="G978" s="213"/>
      <c r="H978" s="213"/>
      <c r="I978" s="213"/>
      <c r="J978" s="213"/>
    </row>
    <row r="979" spans="1:10" ht="12.75">
      <c r="A979" s="213"/>
      <c r="B979" s="213"/>
      <c r="C979" s="213"/>
      <c r="D979" s="213"/>
      <c r="E979" s="213"/>
      <c r="F979" s="213"/>
      <c r="G979" s="213"/>
      <c r="H979" s="213"/>
      <c r="I979" s="213"/>
      <c r="J979" s="213"/>
    </row>
    <row r="980" spans="1:10" ht="12.75">
      <c r="A980" s="213"/>
      <c r="B980" s="213"/>
      <c r="C980" s="213"/>
      <c r="D980" s="213"/>
      <c r="E980" s="213"/>
      <c r="F980" s="213"/>
      <c r="G980" s="213"/>
      <c r="H980" s="213"/>
      <c r="I980" s="213"/>
      <c r="J980" s="213"/>
    </row>
    <row r="981" spans="1:10" ht="12.75">
      <c r="A981" s="213"/>
      <c r="B981" s="213"/>
      <c r="C981" s="213"/>
      <c r="D981" s="213"/>
      <c r="E981" s="213"/>
      <c r="F981" s="213"/>
      <c r="G981" s="213"/>
      <c r="H981" s="213"/>
      <c r="I981" s="213"/>
      <c r="J981" s="213"/>
    </row>
    <row r="982" spans="1:10" ht="12.75">
      <c r="A982" s="213"/>
      <c r="B982" s="213"/>
      <c r="C982" s="213"/>
      <c r="D982" s="213"/>
      <c r="E982" s="213"/>
      <c r="F982" s="213"/>
      <c r="G982" s="213"/>
      <c r="H982" s="213"/>
      <c r="I982" s="213"/>
      <c r="J982" s="213"/>
    </row>
    <row r="983" spans="1:10" ht="12.75">
      <c r="A983" s="213"/>
      <c r="B983" s="213"/>
      <c r="C983" s="213"/>
      <c r="D983" s="213"/>
      <c r="E983" s="213"/>
      <c r="F983" s="213"/>
      <c r="G983" s="213"/>
      <c r="H983" s="213"/>
      <c r="I983" s="213"/>
      <c r="J983" s="213"/>
    </row>
    <row r="984" spans="1:10" ht="12.75">
      <c r="A984" s="213"/>
      <c r="B984" s="213"/>
      <c r="C984" s="213"/>
      <c r="D984" s="213"/>
      <c r="E984" s="213"/>
      <c r="F984" s="213"/>
      <c r="G984" s="213"/>
      <c r="H984" s="213"/>
      <c r="I984" s="213"/>
      <c r="J984" s="213"/>
    </row>
    <row r="985" spans="1:10" ht="12.75">
      <c r="A985" s="213"/>
      <c r="B985" s="213"/>
      <c r="C985" s="213"/>
      <c r="D985" s="213"/>
      <c r="E985" s="213"/>
      <c r="F985" s="213"/>
      <c r="G985" s="213"/>
      <c r="H985" s="213"/>
      <c r="I985" s="213"/>
      <c r="J985" s="213"/>
    </row>
    <row r="986" spans="1:10" ht="12.75">
      <c r="A986" s="213"/>
      <c r="B986" s="213"/>
      <c r="C986" s="213"/>
      <c r="D986" s="213"/>
      <c r="E986" s="213"/>
      <c r="F986" s="213"/>
      <c r="G986" s="213"/>
      <c r="H986" s="213"/>
      <c r="I986" s="213"/>
      <c r="J986" s="213"/>
    </row>
    <row r="987" spans="1:10" ht="12.75">
      <c r="A987" s="213"/>
      <c r="B987" s="213"/>
      <c r="C987" s="213"/>
      <c r="D987" s="213"/>
      <c r="E987" s="213"/>
      <c r="F987" s="213"/>
      <c r="G987" s="213"/>
      <c r="H987" s="213"/>
      <c r="I987" s="213"/>
      <c r="J987" s="213"/>
    </row>
    <row r="988" spans="1:10" ht="12.75">
      <c r="A988" s="213"/>
      <c r="B988" s="213"/>
      <c r="C988" s="213"/>
      <c r="D988" s="213"/>
      <c r="E988" s="213"/>
      <c r="F988" s="213"/>
      <c r="G988" s="213"/>
      <c r="H988" s="213"/>
      <c r="I988" s="213"/>
      <c r="J988" s="213"/>
    </row>
    <row r="989" spans="1:10" ht="12.75">
      <c r="A989" s="213"/>
      <c r="B989" s="213"/>
      <c r="C989" s="213"/>
      <c r="D989" s="213"/>
      <c r="E989" s="213"/>
      <c r="F989" s="213"/>
      <c r="G989" s="213"/>
      <c r="H989" s="213"/>
      <c r="I989" s="213"/>
      <c r="J989" s="213"/>
    </row>
    <row r="990" spans="1:10" ht="12.75">
      <c r="A990" s="213"/>
      <c r="B990" s="213"/>
      <c r="C990" s="213"/>
      <c r="D990" s="213"/>
      <c r="E990" s="213"/>
      <c r="F990" s="213"/>
      <c r="G990" s="213"/>
      <c r="H990" s="213"/>
      <c r="I990" s="213"/>
      <c r="J990" s="213"/>
    </row>
    <row r="991" spans="1:10" ht="12.75">
      <c r="A991" s="213"/>
      <c r="B991" s="213"/>
      <c r="C991" s="213"/>
      <c r="D991" s="213"/>
      <c r="E991" s="213"/>
      <c r="F991" s="213"/>
      <c r="G991" s="213"/>
      <c r="H991" s="213"/>
      <c r="I991" s="213"/>
      <c r="J991" s="213"/>
    </row>
    <row r="992" spans="1:10" ht="12.75">
      <c r="A992" s="213"/>
      <c r="B992" s="213"/>
      <c r="C992" s="213"/>
      <c r="D992" s="213"/>
      <c r="E992" s="213"/>
      <c r="F992" s="213"/>
      <c r="G992" s="213"/>
      <c r="H992" s="213"/>
      <c r="I992" s="213"/>
      <c r="J992" s="213"/>
    </row>
    <row r="993" spans="1:10" ht="12.75">
      <c r="A993" s="213"/>
      <c r="B993" s="213"/>
      <c r="C993" s="213"/>
      <c r="D993" s="213"/>
      <c r="E993" s="213"/>
      <c r="F993" s="213"/>
      <c r="G993" s="213"/>
      <c r="H993" s="213"/>
      <c r="I993" s="213"/>
      <c r="J993" s="213"/>
    </row>
    <row r="994" spans="1:10" ht="12.75">
      <c r="A994" s="213"/>
      <c r="B994" s="213"/>
      <c r="C994" s="213"/>
      <c r="D994" s="213"/>
      <c r="E994" s="213"/>
      <c r="F994" s="213"/>
      <c r="G994" s="213"/>
      <c r="H994" s="213"/>
      <c r="I994" s="213"/>
      <c r="J994" s="213"/>
    </row>
    <row r="995" spans="1:10" ht="12.75">
      <c r="A995" s="213"/>
      <c r="B995" s="213"/>
      <c r="C995" s="213"/>
      <c r="D995" s="213"/>
      <c r="E995" s="213"/>
      <c r="F995" s="213"/>
      <c r="G995" s="213"/>
      <c r="H995" s="213"/>
      <c r="I995" s="213"/>
      <c r="J995" s="213"/>
    </row>
    <row r="996" spans="1:10" ht="12.75">
      <c r="A996" s="213"/>
      <c r="B996" s="213"/>
      <c r="C996" s="213"/>
      <c r="D996" s="213"/>
      <c r="E996" s="213"/>
      <c r="F996" s="213"/>
      <c r="G996" s="213"/>
      <c r="H996" s="213"/>
      <c r="I996" s="213"/>
      <c r="J996" s="213"/>
    </row>
    <row r="997" spans="1:10" ht="12.75">
      <c r="A997" s="213"/>
      <c r="B997" s="213"/>
      <c r="C997" s="213"/>
      <c r="D997" s="213"/>
      <c r="E997" s="213"/>
      <c r="F997" s="213"/>
      <c r="G997" s="213"/>
      <c r="H997" s="213"/>
      <c r="I997" s="213"/>
      <c r="J997" s="213"/>
    </row>
    <row r="998" spans="1:10" ht="12.75">
      <c r="A998" s="213"/>
      <c r="B998" s="213"/>
      <c r="C998" s="213"/>
      <c r="D998" s="213"/>
      <c r="E998" s="213"/>
      <c r="F998" s="213"/>
      <c r="G998" s="213"/>
      <c r="H998" s="213"/>
      <c r="I998" s="213"/>
      <c r="J998" s="213"/>
    </row>
    <row r="999" spans="1:10" ht="12.75">
      <c r="A999" s="213"/>
      <c r="B999" s="213"/>
      <c r="C999" s="213"/>
      <c r="D999" s="213"/>
      <c r="E999" s="213"/>
      <c r="F999" s="213"/>
      <c r="G999" s="213"/>
      <c r="H999" s="213"/>
      <c r="I999" s="213"/>
      <c r="J999" s="213"/>
    </row>
    <row r="1000" spans="1:10" ht="12.75">
      <c r="A1000" s="213"/>
      <c r="B1000" s="213"/>
      <c r="C1000" s="213"/>
      <c r="D1000" s="213"/>
      <c r="E1000" s="213"/>
      <c r="F1000" s="213"/>
      <c r="G1000" s="213"/>
      <c r="H1000" s="213"/>
      <c r="I1000" s="213"/>
      <c r="J1000" s="213"/>
    </row>
    <row r="1001" spans="1:10" ht="12.75">
      <c r="A1001" s="213"/>
      <c r="B1001" s="213"/>
      <c r="C1001" s="213"/>
      <c r="D1001" s="213"/>
      <c r="E1001" s="213"/>
      <c r="F1001" s="213"/>
      <c r="G1001" s="213"/>
      <c r="H1001" s="213"/>
      <c r="I1001" s="213"/>
      <c r="J1001" s="213"/>
    </row>
    <row r="1002" spans="1:10" ht="12.75">
      <c r="A1002" s="213"/>
      <c r="B1002" s="213"/>
      <c r="C1002" s="213"/>
      <c r="D1002" s="213"/>
      <c r="E1002" s="213"/>
      <c r="F1002" s="213"/>
      <c r="G1002" s="213"/>
      <c r="H1002" s="213"/>
      <c r="I1002" s="213"/>
      <c r="J1002" s="213"/>
    </row>
    <row r="1003" spans="1:10" ht="12.75">
      <c r="A1003" s="213"/>
      <c r="B1003" s="213"/>
      <c r="C1003" s="213"/>
      <c r="D1003" s="213"/>
      <c r="E1003" s="213"/>
      <c r="F1003" s="213"/>
      <c r="G1003" s="213"/>
      <c r="H1003" s="213"/>
      <c r="I1003" s="213"/>
      <c r="J1003" s="213"/>
    </row>
    <row r="1004" spans="1:10" ht="12.75">
      <c r="A1004" s="213"/>
      <c r="B1004" s="213"/>
      <c r="C1004" s="213"/>
      <c r="D1004" s="213"/>
      <c r="E1004" s="213"/>
      <c r="F1004" s="213"/>
      <c r="G1004" s="213"/>
      <c r="H1004" s="213"/>
      <c r="I1004" s="213"/>
      <c r="J1004" s="213"/>
    </row>
    <row r="1005" spans="1:10" ht="12.75">
      <c r="A1005" s="213"/>
      <c r="B1005" s="213"/>
      <c r="C1005" s="213"/>
      <c r="D1005" s="213"/>
      <c r="E1005" s="213"/>
      <c r="F1005" s="213"/>
      <c r="G1005" s="213"/>
      <c r="H1005" s="213"/>
      <c r="I1005" s="213"/>
      <c r="J1005" s="213"/>
    </row>
    <row r="1006" spans="1:10" ht="12.75">
      <c r="A1006" s="213"/>
      <c r="B1006" s="213"/>
      <c r="C1006" s="213"/>
      <c r="D1006" s="213"/>
      <c r="E1006" s="213"/>
      <c r="F1006" s="213"/>
      <c r="G1006" s="213"/>
      <c r="H1006" s="213"/>
      <c r="I1006" s="213"/>
      <c r="J1006" s="213"/>
    </row>
    <row r="1007" spans="1:10" ht="12.75">
      <c r="A1007" s="213"/>
      <c r="B1007" s="213"/>
      <c r="C1007" s="213"/>
      <c r="D1007" s="213"/>
      <c r="E1007" s="213"/>
      <c r="F1007" s="213"/>
      <c r="G1007" s="213"/>
      <c r="H1007" s="213"/>
      <c r="I1007" s="213"/>
      <c r="J1007" s="213"/>
    </row>
    <row r="1008" spans="1:10" ht="12.75">
      <c r="A1008" s="213"/>
      <c r="B1008" s="213"/>
      <c r="C1008" s="213"/>
      <c r="D1008" s="213"/>
      <c r="E1008" s="213"/>
      <c r="F1008" s="213"/>
      <c r="G1008" s="213"/>
      <c r="H1008" s="213"/>
      <c r="I1008" s="213"/>
      <c r="J1008" s="213"/>
    </row>
    <row r="1009" spans="1:10" ht="12.75">
      <c r="A1009" s="213"/>
      <c r="B1009" s="213"/>
      <c r="C1009" s="213"/>
      <c r="D1009" s="213"/>
      <c r="E1009" s="213"/>
      <c r="F1009" s="213"/>
      <c r="G1009" s="213"/>
      <c r="H1009" s="213"/>
      <c r="I1009" s="213"/>
      <c r="J1009" s="213"/>
    </row>
    <row r="1010" spans="1:10" ht="12.75">
      <c r="A1010" s="213"/>
      <c r="B1010" s="213"/>
      <c r="C1010" s="213"/>
      <c r="D1010" s="213"/>
      <c r="E1010" s="213"/>
      <c r="F1010" s="213"/>
      <c r="G1010" s="213"/>
      <c r="H1010" s="213"/>
      <c r="I1010" s="213"/>
      <c r="J1010" s="213"/>
    </row>
    <row r="1011" spans="1:10" ht="12.75">
      <c r="A1011" s="213"/>
      <c r="B1011" s="213"/>
      <c r="C1011" s="213"/>
      <c r="D1011" s="213"/>
      <c r="E1011" s="213"/>
      <c r="F1011" s="213"/>
      <c r="G1011" s="213"/>
      <c r="H1011" s="213"/>
      <c r="I1011" s="213"/>
      <c r="J1011" s="213"/>
    </row>
    <row r="1012" spans="1:10" ht="12.75">
      <c r="A1012" s="213"/>
      <c r="B1012" s="213"/>
      <c r="C1012" s="213"/>
      <c r="D1012" s="213"/>
      <c r="E1012" s="213"/>
      <c r="F1012" s="213"/>
      <c r="G1012" s="213"/>
      <c r="H1012" s="213"/>
      <c r="I1012" s="213"/>
      <c r="J1012" s="213"/>
    </row>
    <row r="1013" spans="1:10" ht="12.75">
      <c r="A1013" s="213"/>
      <c r="B1013" s="213"/>
      <c r="C1013" s="213"/>
      <c r="D1013" s="213"/>
      <c r="E1013" s="213"/>
      <c r="F1013" s="213"/>
      <c r="G1013" s="213"/>
      <c r="H1013" s="213"/>
      <c r="I1013" s="213"/>
      <c r="J1013" s="213"/>
    </row>
    <row r="1014" spans="1:10" ht="12.75">
      <c r="A1014" s="213"/>
      <c r="B1014" s="213"/>
      <c r="C1014" s="213"/>
      <c r="D1014" s="213"/>
      <c r="E1014" s="213"/>
      <c r="F1014" s="213"/>
      <c r="G1014" s="213"/>
      <c r="H1014" s="213"/>
      <c r="I1014" s="213"/>
      <c r="J1014" s="213"/>
    </row>
    <row r="1015" spans="1:10" ht="12.75">
      <c r="A1015" s="213"/>
      <c r="B1015" s="213"/>
      <c r="C1015" s="213"/>
      <c r="D1015" s="213"/>
      <c r="E1015" s="213"/>
      <c r="F1015" s="213"/>
      <c r="G1015" s="213"/>
      <c r="H1015" s="213"/>
      <c r="I1015" s="213"/>
      <c r="J1015" s="213"/>
    </row>
    <row r="1016" spans="1:10" ht="12.75">
      <c r="A1016" s="213"/>
      <c r="B1016" s="213"/>
      <c r="C1016" s="213"/>
      <c r="D1016" s="213"/>
      <c r="E1016" s="213"/>
      <c r="F1016" s="213"/>
      <c r="G1016" s="213"/>
      <c r="H1016" s="213"/>
      <c r="I1016" s="213"/>
      <c r="J1016" s="213"/>
    </row>
    <row r="1017" spans="1:10" ht="12.75">
      <c r="A1017" s="213"/>
      <c r="B1017" s="213"/>
      <c r="C1017" s="213"/>
      <c r="D1017" s="213"/>
      <c r="E1017" s="213"/>
      <c r="F1017" s="213"/>
      <c r="G1017" s="213"/>
      <c r="H1017" s="213"/>
      <c r="I1017" s="213"/>
      <c r="J1017" s="213"/>
    </row>
    <row r="1018" spans="1:10" ht="12.75">
      <c r="A1018" s="213"/>
      <c r="B1018" s="213"/>
      <c r="C1018" s="213"/>
      <c r="D1018" s="213"/>
      <c r="E1018" s="213"/>
      <c r="F1018" s="213"/>
      <c r="G1018" s="213"/>
      <c r="H1018" s="213"/>
      <c r="I1018" s="213"/>
      <c r="J1018" s="213"/>
    </row>
    <row r="1019" spans="1:10" ht="12.75">
      <c r="A1019" s="213"/>
      <c r="B1019" s="213"/>
      <c r="C1019" s="213"/>
      <c r="D1019" s="213"/>
      <c r="E1019" s="213"/>
      <c r="F1019" s="213"/>
      <c r="G1019" s="213"/>
      <c r="H1019" s="213"/>
      <c r="I1019" s="213"/>
      <c r="J1019" s="213"/>
    </row>
    <row r="1020" spans="1:10" ht="12.75">
      <c r="A1020" s="213"/>
      <c r="B1020" s="213"/>
      <c r="C1020" s="213"/>
      <c r="D1020" s="213"/>
      <c r="E1020" s="213"/>
      <c r="F1020" s="213"/>
      <c r="G1020" s="213"/>
      <c r="H1020" s="213"/>
      <c r="I1020" s="213"/>
      <c r="J1020" s="213"/>
    </row>
    <row r="1021" spans="1:10" ht="12.75">
      <c r="A1021" s="213"/>
      <c r="B1021" s="213"/>
      <c r="C1021" s="213"/>
      <c r="D1021" s="213"/>
      <c r="E1021" s="213"/>
      <c r="F1021" s="213"/>
      <c r="G1021" s="213"/>
      <c r="H1021" s="213"/>
      <c r="I1021" s="213"/>
      <c r="J1021" s="213"/>
    </row>
    <row r="1022" spans="1:10" ht="12.75">
      <c r="A1022" s="213"/>
      <c r="B1022" s="213"/>
      <c r="C1022" s="213"/>
      <c r="D1022" s="213"/>
      <c r="E1022" s="213"/>
      <c r="F1022" s="213"/>
      <c r="G1022" s="213"/>
      <c r="H1022" s="213"/>
      <c r="I1022" s="213"/>
      <c r="J1022" s="213"/>
    </row>
    <row r="1023" spans="1:10" ht="12.75">
      <c r="A1023" s="213"/>
      <c r="B1023" s="213"/>
      <c r="C1023" s="213"/>
      <c r="D1023" s="213"/>
      <c r="E1023" s="213"/>
      <c r="F1023" s="213"/>
      <c r="G1023" s="213"/>
      <c r="H1023" s="213"/>
      <c r="I1023" s="213"/>
      <c r="J1023" s="213"/>
    </row>
    <row r="1024" spans="1:10" ht="12.75">
      <c r="A1024" s="213"/>
      <c r="B1024" s="213"/>
      <c r="C1024" s="213"/>
      <c r="D1024" s="213"/>
      <c r="E1024" s="213"/>
      <c r="F1024" s="213"/>
      <c r="G1024" s="213"/>
      <c r="H1024" s="213"/>
      <c r="I1024" s="213"/>
      <c r="J1024" s="213"/>
    </row>
    <row r="1025" spans="1:10" ht="12.75">
      <c r="A1025" s="213"/>
      <c r="B1025" s="213"/>
      <c r="C1025" s="213"/>
      <c r="D1025" s="213"/>
      <c r="E1025" s="213"/>
      <c r="F1025" s="213"/>
      <c r="G1025" s="213"/>
      <c r="H1025" s="213"/>
      <c r="I1025" s="213"/>
      <c r="J1025" s="213"/>
    </row>
    <row r="1026" spans="1:10" ht="12.75">
      <c r="A1026" s="213"/>
      <c r="B1026" s="213"/>
      <c r="C1026" s="213"/>
      <c r="D1026" s="213"/>
      <c r="E1026" s="213"/>
      <c r="F1026" s="213"/>
      <c r="G1026" s="213"/>
      <c r="H1026" s="213"/>
      <c r="I1026" s="213"/>
      <c r="J1026" s="213"/>
    </row>
    <row r="1027" spans="1:10" ht="12.75">
      <c r="A1027" s="213"/>
      <c r="B1027" s="213"/>
      <c r="C1027" s="213"/>
      <c r="D1027" s="213"/>
      <c r="E1027" s="213"/>
      <c r="F1027" s="213"/>
      <c r="G1027" s="213"/>
      <c r="H1027" s="213"/>
      <c r="I1027" s="213"/>
      <c r="J1027" s="213"/>
    </row>
    <row r="1028" spans="1:10" ht="12.75">
      <c r="A1028" s="213"/>
      <c r="B1028" s="213"/>
      <c r="C1028" s="213"/>
      <c r="D1028" s="213"/>
      <c r="E1028" s="213"/>
      <c r="F1028" s="213"/>
      <c r="G1028" s="213"/>
      <c r="H1028" s="213"/>
      <c r="I1028" s="213"/>
      <c r="J1028" s="213"/>
    </row>
    <row r="1029" spans="1:10" ht="12.75">
      <c r="A1029" s="213"/>
      <c r="B1029" s="213"/>
      <c r="C1029" s="213"/>
      <c r="D1029" s="213"/>
      <c r="E1029" s="213"/>
      <c r="F1029" s="213"/>
      <c r="G1029" s="213"/>
      <c r="H1029" s="213"/>
      <c r="I1029" s="213"/>
      <c r="J1029" s="213"/>
    </row>
    <row r="1030" spans="1:10" ht="12.75">
      <c r="A1030" s="213"/>
      <c r="B1030" s="213"/>
      <c r="C1030" s="213"/>
      <c r="D1030" s="213"/>
      <c r="E1030" s="213"/>
      <c r="F1030" s="213"/>
      <c r="G1030" s="213"/>
      <c r="H1030" s="213"/>
      <c r="I1030" s="213"/>
      <c r="J1030" s="213"/>
    </row>
    <row r="1031" spans="1:10" ht="12.75">
      <c r="A1031" s="213"/>
      <c r="B1031" s="213"/>
      <c r="C1031" s="213"/>
      <c r="D1031" s="213"/>
      <c r="E1031" s="213"/>
      <c r="F1031" s="213"/>
      <c r="G1031" s="213"/>
      <c r="H1031" s="213"/>
      <c r="I1031" s="213"/>
      <c r="J1031" s="213"/>
    </row>
    <row r="1032" spans="1:10" ht="12.75">
      <c r="A1032" s="213"/>
      <c r="B1032" s="213"/>
      <c r="C1032" s="213"/>
      <c r="D1032" s="213"/>
      <c r="E1032" s="213"/>
      <c r="F1032" s="213"/>
      <c r="G1032" s="213"/>
      <c r="H1032" s="213"/>
      <c r="I1032" s="213"/>
      <c r="J1032" s="213"/>
    </row>
    <row r="1033" spans="1:10" ht="12.75">
      <c r="A1033" s="213"/>
      <c r="B1033" s="213"/>
      <c r="C1033" s="213"/>
      <c r="D1033" s="213"/>
      <c r="E1033" s="213"/>
      <c r="F1033" s="213"/>
      <c r="G1033" s="213"/>
      <c r="H1033" s="213"/>
      <c r="I1033" s="213"/>
      <c r="J1033" s="213"/>
    </row>
    <row r="1034" spans="1:10" ht="12.75">
      <c r="A1034" s="213"/>
      <c r="B1034" s="213"/>
      <c r="C1034" s="213"/>
      <c r="D1034" s="213"/>
      <c r="E1034" s="213"/>
      <c r="F1034" s="213"/>
      <c r="G1034" s="213"/>
      <c r="H1034" s="213"/>
      <c r="I1034" s="213"/>
      <c r="J1034" s="213"/>
    </row>
    <row r="1035" spans="1:10" ht="12.75">
      <c r="A1035" s="213"/>
      <c r="B1035" s="213"/>
      <c r="C1035" s="213"/>
      <c r="D1035" s="213"/>
      <c r="E1035" s="213"/>
      <c r="F1035" s="213"/>
      <c r="G1035" s="213"/>
      <c r="H1035" s="213"/>
      <c r="I1035" s="213"/>
      <c r="J1035" s="213"/>
    </row>
    <row r="1036" spans="1:10" ht="12.75">
      <c r="A1036" s="213"/>
      <c r="B1036" s="213"/>
      <c r="C1036" s="213"/>
      <c r="D1036" s="213"/>
      <c r="E1036" s="213"/>
      <c r="F1036" s="213"/>
      <c r="G1036" s="213"/>
      <c r="H1036" s="213"/>
      <c r="I1036" s="213"/>
      <c r="J1036" s="213"/>
    </row>
    <row r="1037" spans="1:10" ht="12.75">
      <c r="A1037" s="213"/>
      <c r="B1037" s="213"/>
      <c r="C1037" s="213"/>
      <c r="D1037" s="213"/>
      <c r="E1037" s="213"/>
      <c r="F1037" s="213"/>
      <c r="G1037" s="213"/>
      <c r="H1037" s="213"/>
      <c r="I1037" s="213"/>
      <c r="J1037" s="213"/>
    </row>
    <row r="1038" spans="1:10" ht="12.75">
      <c r="A1038" s="213"/>
      <c r="B1038" s="213"/>
      <c r="C1038" s="213"/>
      <c r="D1038" s="213"/>
      <c r="E1038" s="213"/>
      <c r="F1038" s="213"/>
      <c r="G1038" s="213"/>
      <c r="H1038" s="213"/>
      <c r="I1038" s="213"/>
      <c r="J1038" s="213"/>
    </row>
    <row r="1039" spans="1:10" ht="12.75">
      <c r="A1039" s="213"/>
      <c r="B1039" s="213"/>
      <c r="C1039" s="213"/>
      <c r="D1039" s="213"/>
      <c r="E1039" s="213"/>
      <c r="F1039" s="213"/>
      <c r="G1039" s="213"/>
      <c r="H1039" s="213"/>
      <c r="I1039" s="213"/>
      <c r="J1039" s="213"/>
    </row>
    <row r="1040" spans="1:10" ht="12.75">
      <c r="A1040" s="213"/>
      <c r="B1040" s="213"/>
      <c r="C1040" s="213"/>
      <c r="D1040" s="213"/>
      <c r="E1040" s="213"/>
      <c r="F1040" s="213"/>
      <c r="G1040" s="213"/>
      <c r="H1040" s="213"/>
      <c r="I1040" s="213"/>
      <c r="J1040" s="213"/>
    </row>
    <row r="1041" spans="1:10" ht="12.75">
      <c r="A1041" s="213"/>
      <c r="B1041" s="213"/>
      <c r="C1041" s="213"/>
      <c r="D1041" s="213"/>
      <c r="E1041" s="213"/>
      <c r="F1041" s="213"/>
      <c r="G1041" s="213"/>
      <c r="H1041" s="213"/>
      <c r="I1041" s="213"/>
      <c r="J1041" s="213"/>
    </row>
    <row r="1042" spans="1:10" ht="12.75">
      <c r="A1042" s="213"/>
      <c r="B1042" s="213"/>
      <c r="C1042" s="213"/>
      <c r="D1042" s="213"/>
      <c r="E1042" s="213"/>
      <c r="F1042" s="213"/>
      <c r="G1042" s="213"/>
      <c r="H1042" s="213"/>
      <c r="I1042" s="213"/>
      <c r="J1042" s="213"/>
    </row>
    <row r="1043" spans="1:10" ht="12.75">
      <c r="A1043" s="213"/>
      <c r="B1043" s="213"/>
      <c r="C1043" s="213"/>
      <c r="D1043" s="213"/>
      <c r="E1043" s="213"/>
      <c r="F1043" s="213"/>
      <c r="G1043" s="213"/>
      <c r="H1043" s="213"/>
      <c r="I1043" s="213"/>
      <c r="J1043" s="213"/>
    </row>
    <row r="1044" spans="1:10" ht="12.75">
      <c r="A1044" s="213"/>
      <c r="B1044" s="213"/>
      <c r="C1044" s="213"/>
      <c r="D1044" s="213"/>
      <c r="E1044" s="213"/>
      <c r="F1044" s="213"/>
      <c r="G1044" s="213"/>
      <c r="H1044" s="213"/>
      <c r="I1044" s="213"/>
      <c r="J1044" s="213"/>
    </row>
    <row r="1045" spans="1:10" ht="12.75">
      <c r="A1045" s="213"/>
      <c r="B1045" s="213"/>
      <c r="C1045" s="213"/>
      <c r="D1045" s="213"/>
      <c r="E1045" s="213"/>
      <c r="F1045" s="213"/>
      <c r="G1045" s="213"/>
      <c r="H1045" s="213"/>
      <c r="I1045" s="213"/>
      <c r="J1045" s="213"/>
    </row>
    <row r="1046" spans="1:10" ht="12.75">
      <c r="A1046" s="213"/>
      <c r="B1046" s="213"/>
      <c r="C1046" s="213"/>
      <c r="D1046" s="213"/>
      <c r="E1046" s="213"/>
      <c r="F1046" s="213"/>
      <c r="G1046" s="213"/>
      <c r="H1046" s="213"/>
      <c r="I1046" s="213"/>
      <c r="J1046" s="213"/>
    </row>
    <row r="1047" spans="1:10" ht="12.75">
      <c r="A1047" s="213"/>
      <c r="B1047" s="213"/>
      <c r="C1047" s="213"/>
      <c r="D1047" s="213"/>
      <c r="E1047" s="213"/>
      <c r="F1047" s="213"/>
      <c r="G1047" s="213"/>
      <c r="H1047" s="213"/>
      <c r="I1047" s="213"/>
      <c r="J1047" s="213"/>
    </row>
    <row r="1048" spans="1:10" ht="12.75">
      <c r="A1048" s="213"/>
      <c r="B1048" s="213"/>
      <c r="C1048" s="213"/>
      <c r="D1048" s="213"/>
      <c r="E1048" s="213"/>
      <c r="F1048" s="213"/>
      <c r="G1048" s="213"/>
      <c r="H1048" s="213"/>
      <c r="I1048" s="213"/>
      <c r="J1048" s="213"/>
    </row>
    <row r="1049" spans="1:10" ht="12.75">
      <c r="A1049" s="213"/>
      <c r="B1049" s="213"/>
      <c r="C1049" s="213"/>
      <c r="D1049" s="213"/>
      <c r="E1049" s="213"/>
      <c r="F1049" s="213"/>
      <c r="G1049" s="213"/>
      <c r="H1049" s="213"/>
      <c r="I1049" s="213"/>
      <c r="J1049" s="213"/>
    </row>
    <row r="1050" spans="1:10" ht="12.75">
      <c r="A1050" s="213"/>
      <c r="B1050" s="213"/>
      <c r="C1050" s="213"/>
      <c r="D1050" s="213"/>
      <c r="E1050" s="213"/>
      <c r="F1050" s="213"/>
      <c r="G1050" s="213"/>
      <c r="H1050" s="213"/>
      <c r="I1050" s="213"/>
      <c r="J1050" s="213"/>
    </row>
    <row r="1051" spans="1:10" ht="12.75">
      <c r="A1051" s="213"/>
      <c r="B1051" s="213"/>
      <c r="C1051" s="213"/>
      <c r="D1051" s="213"/>
      <c r="E1051" s="213"/>
      <c r="F1051" s="213"/>
      <c r="G1051" s="213"/>
      <c r="H1051" s="213"/>
      <c r="I1051" s="213"/>
      <c r="J1051" s="213"/>
    </row>
    <row r="1052" spans="1:10" ht="12.75">
      <c r="A1052" s="213"/>
      <c r="B1052" s="213"/>
      <c r="C1052" s="213"/>
      <c r="D1052" s="213"/>
      <c r="E1052" s="213"/>
      <c r="F1052" s="213"/>
      <c r="G1052" s="213"/>
      <c r="H1052" s="213"/>
      <c r="I1052" s="213"/>
      <c r="J1052" s="213"/>
    </row>
    <row r="1053" spans="1:10" ht="12.75">
      <c r="A1053" s="213"/>
      <c r="B1053" s="213"/>
      <c r="C1053" s="213"/>
      <c r="D1053" s="213"/>
      <c r="E1053" s="213"/>
      <c r="F1053" s="213"/>
      <c r="G1053" s="213"/>
      <c r="H1053" s="213"/>
      <c r="I1053" s="213"/>
      <c r="J1053" s="213"/>
    </row>
    <row r="1054" spans="1:10" ht="12.75">
      <c r="A1054" s="213"/>
      <c r="B1054" s="213"/>
      <c r="C1054" s="213"/>
      <c r="D1054" s="213"/>
      <c r="E1054" s="213"/>
      <c r="F1054" s="213"/>
      <c r="G1054" s="213"/>
      <c r="H1054" s="213"/>
      <c r="I1054" s="213"/>
      <c r="J1054" s="213"/>
    </row>
    <row r="1055" spans="1:10" ht="12.75">
      <c r="A1055" s="213"/>
      <c r="B1055" s="213"/>
      <c r="C1055" s="213"/>
      <c r="D1055" s="213"/>
      <c r="E1055" s="213"/>
      <c r="F1055" s="213"/>
      <c r="G1055" s="213"/>
      <c r="H1055" s="213"/>
      <c r="I1055" s="213"/>
      <c r="J1055" s="213"/>
    </row>
    <row r="1056" spans="1:10" ht="12.75">
      <c r="A1056" s="213"/>
      <c r="B1056" s="213"/>
      <c r="C1056" s="213"/>
      <c r="D1056" s="213"/>
      <c r="E1056" s="213"/>
      <c r="F1056" s="213"/>
      <c r="G1056" s="213"/>
      <c r="H1056" s="213"/>
      <c r="I1056" s="213"/>
      <c r="J1056" s="213"/>
    </row>
    <row r="1057" spans="1:10" ht="12.75">
      <c r="A1057" s="213"/>
      <c r="B1057" s="213"/>
      <c r="C1057" s="213"/>
      <c r="D1057" s="213"/>
      <c r="E1057" s="213"/>
      <c r="F1057" s="213"/>
      <c r="G1057" s="213"/>
      <c r="H1057" s="213"/>
      <c r="I1057" s="213"/>
      <c r="J1057" s="213"/>
    </row>
    <row r="1058" spans="1:10" ht="12.75">
      <c r="A1058" s="213"/>
      <c r="B1058" s="213"/>
      <c r="C1058" s="213"/>
      <c r="D1058" s="213"/>
      <c r="E1058" s="213"/>
      <c r="F1058" s="213"/>
      <c r="G1058" s="213"/>
      <c r="H1058" s="213"/>
      <c r="I1058" s="213"/>
      <c r="J1058" s="213"/>
    </row>
    <row r="1059" spans="1:10" ht="12.75">
      <c r="A1059" s="213"/>
      <c r="B1059" s="213"/>
      <c r="C1059" s="213"/>
      <c r="D1059" s="213"/>
      <c r="E1059" s="213"/>
      <c r="F1059" s="213"/>
      <c r="G1059" s="213"/>
      <c r="H1059" s="213"/>
      <c r="I1059" s="213"/>
      <c r="J1059" s="213"/>
    </row>
    <row r="1060" spans="1:10" ht="12.75">
      <c r="A1060" s="213"/>
      <c r="B1060" s="213"/>
      <c r="C1060" s="213"/>
      <c r="D1060" s="213"/>
      <c r="E1060" s="213"/>
      <c r="F1060" s="213"/>
      <c r="G1060" s="213"/>
      <c r="H1060" s="213"/>
      <c r="I1060" s="213"/>
      <c r="J1060" s="213"/>
    </row>
    <row r="1061" spans="1:10" ht="12.75">
      <c r="A1061" s="213"/>
      <c r="B1061" s="213"/>
      <c r="C1061" s="213"/>
      <c r="D1061" s="213"/>
      <c r="E1061" s="213"/>
      <c r="F1061" s="213"/>
      <c r="G1061" s="213"/>
      <c r="H1061" s="213"/>
      <c r="I1061" s="213"/>
      <c r="J1061" s="213"/>
    </row>
    <row r="1062" spans="1:10" ht="12.75">
      <c r="A1062" s="213"/>
      <c r="B1062" s="213"/>
      <c r="C1062" s="213"/>
      <c r="D1062" s="213"/>
      <c r="E1062" s="213"/>
      <c r="F1062" s="213"/>
      <c r="G1062" s="213"/>
      <c r="H1062" s="213"/>
      <c r="I1062" s="213"/>
      <c r="J1062" s="213"/>
    </row>
    <row r="1063" spans="1:10" ht="12.75">
      <c r="A1063" s="213"/>
      <c r="B1063" s="213"/>
      <c r="C1063" s="213"/>
      <c r="D1063" s="213"/>
      <c r="E1063" s="213"/>
      <c r="F1063" s="213"/>
      <c r="G1063" s="213"/>
      <c r="H1063" s="213"/>
      <c r="I1063" s="213"/>
      <c r="J1063" s="213"/>
    </row>
    <row r="1064" spans="1:10" ht="12.75">
      <c r="A1064" s="213"/>
      <c r="B1064" s="213"/>
      <c r="C1064" s="213"/>
      <c r="D1064" s="213"/>
      <c r="E1064" s="213"/>
      <c r="F1064" s="213"/>
      <c r="G1064" s="213"/>
      <c r="H1064" s="213"/>
      <c r="I1064" s="213"/>
      <c r="J1064" s="213"/>
    </row>
    <row r="1065" spans="1:10" ht="12.75">
      <c r="A1065" s="213"/>
      <c r="B1065" s="213"/>
      <c r="C1065" s="213"/>
      <c r="D1065" s="213"/>
      <c r="E1065" s="213"/>
      <c r="F1065" s="213"/>
      <c r="G1065" s="213"/>
      <c r="H1065" s="213"/>
      <c r="I1065" s="213"/>
      <c r="J1065" s="213"/>
    </row>
    <row r="1066" spans="1:10" ht="12.75">
      <c r="A1066" s="213"/>
      <c r="B1066" s="213"/>
      <c r="C1066" s="213"/>
      <c r="D1066" s="213"/>
      <c r="E1066" s="213"/>
      <c r="F1066" s="213"/>
      <c r="G1066" s="213"/>
      <c r="H1066" s="213"/>
      <c r="I1066" s="213"/>
      <c r="J1066" s="213"/>
    </row>
    <row r="1067" spans="1:10" ht="12.75">
      <c r="A1067" s="213"/>
      <c r="B1067" s="213"/>
      <c r="C1067" s="213"/>
      <c r="D1067" s="213"/>
      <c r="E1067" s="213"/>
      <c r="F1067" s="213"/>
      <c r="G1067" s="213"/>
      <c r="H1067" s="213"/>
      <c r="I1067" s="213"/>
      <c r="J1067" s="213"/>
    </row>
    <row r="1068" spans="1:10" ht="12.75">
      <c r="A1068" s="213"/>
      <c r="B1068" s="213"/>
      <c r="C1068" s="213"/>
      <c r="D1068" s="213"/>
      <c r="E1068" s="213"/>
      <c r="F1068" s="213"/>
      <c r="G1068" s="213"/>
      <c r="H1068" s="213"/>
      <c r="I1068" s="213"/>
      <c r="J1068" s="213"/>
    </row>
    <row r="1069" spans="1:10" ht="12.75">
      <c r="A1069" s="213"/>
      <c r="B1069" s="213"/>
      <c r="C1069" s="213"/>
      <c r="D1069" s="213"/>
      <c r="E1069" s="213"/>
      <c r="F1069" s="213"/>
      <c r="G1069" s="213"/>
      <c r="H1069" s="213"/>
      <c r="I1069" s="213"/>
      <c r="J1069" s="213"/>
    </row>
    <row r="1070" spans="1:10" ht="12.75">
      <c r="A1070" s="213"/>
      <c r="B1070" s="213"/>
      <c r="C1070" s="213"/>
      <c r="D1070" s="213"/>
      <c r="E1070" s="213"/>
      <c r="F1070" s="213"/>
      <c r="G1070" s="213"/>
      <c r="H1070" s="213"/>
      <c r="I1070" s="213"/>
      <c r="J1070" s="213"/>
    </row>
    <row r="1071" spans="1:10" ht="12.75">
      <c r="A1071" s="213"/>
      <c r="B1071" s="213"/>
      <c r="C1071" s="213"/>
      <c r="D1071" s="213"/>
      <c r="E1071" s="213"/>
      <c r="F1071" s="213"/>
      <c r="G1071" s="213"/>
      <c r="H1071" s="213"/>
      <c r="I1071" s="213"/>
      <c r="J1071" s="213"/>
    </row>
    <row r="1072" spans="1:10" ht="12.75">
      <c r="A1072" s="213"/>
      <c r="B1072" s="213"/>
      <c r="C1072" s="213"/>
      <c r="D1072" s="213"/>
      <c r="E1072" s="213"/>
      <c r="F1072" s="213"/>
      <c r="G1072" s="213"/>
      <c r="H1072" s="213"/>
      <c r="I1072" s="213"/>
      <c r="J1072" s="213"/>
    </row>
    <row r="1073" spans="1:10" ht="12.75">
      <c r="A1073" s="213"/>
      <c r="B1073" s="213"/>
      <c r="C1073" s="213"/>
      <c r="D1073" s="213"/>
      <c r="E1073" s="213"/>
      <c r="F1073" s="213"/>
      <c r="G1073" s="213"/>
      <c r="H1073" s="213"/>
      <c r="I1073" s="213"/>
      <c r="J1073" s="213"/>
    </row>
    <row r="1074" spans="1:10" ht="12.75">
      <c r="A1074" s="213"/>
      <c r="B1074" s="213"/>
      <c r="C1074" s="213"/>
      <c r="D1074" s="213"/>
      <c r="E1074" s="213"/>
      <c r="F1074" s="213"/>
      <c r="G1074" s="213"/>
      <c r="H1074" s="213"/>
      <c r="I1074" s="213"/>
      <c r="J1074" s="213"/>
    </row>
    <row r="1075" spans="1:10" ht="12.75">
      <c r="A1075" s="213"/>
      <c r="B1075" s="213"/>
      <c r="C1075" s="213"/>
      <c r="D1075" s="213"/>
      <c r="E1075" s="213"/>
      <c r="F1075" s="213"/>
      <c r="G1075" s="213"/>
      <c r="H1075" s="213"/>
      <c r="I1075" s="213"/>
      <c r="J1075" s="213"/>
    </row>
    <row r="1076" spans="1:10" ht="12.75">
      <c r="A1076" s="213"/>
      <c r="B1076" s="213"/>
      <c r="C1076" s="213"/>
      <c r="D1076" s="213"/>
      <c r="E1076" s="213"/>
      <c r="F1076" s="213"/>
      <c r="G1076" s="213"/>
      <c r="H1076" s="213"/>
      <c r="I1076" s="213"/>
      <c r="J1076" s="213"/>
    </row>
    <row r="1077" spans="1:10" ht="12.75">
      <c r="A1077" s="213"/>
      <c r="B1077" s="213"/>
      <c r="C1077" s="213"/>
      <c r="D1077" s="213"/>
      <c r="E1077" s="213"/>
      <c r="F1077" s="213"/>
      <c r="G1077" s="213"/>
      <c r="H1077" s="213"/>
      <c r="I1077" s="213"/>
      <c r="J1077" s="213"/>
    </row>
    <row r="1078" spans="1:10" ht="12.75">
      <c r="A1078" s="213"/>
      <c r="B1078" s="213"/>
      <c r="C1078" s="213"/>
      <c r="D1078" s="213"/>
      <c r="E1078" s="213"/>
      <c r="F1078" s="213"/>
      <c r="G1078" s="213"/>
      <c r="H1078" s="213"/>
      <c r="I1078" s="213"/>
      <c r="J1078" s="213"/>
    </row>
    <row r="1079" spans="1:10" ht="12.75">
      <c r="A1079" s="213"/>
      <c r="B1079" s="213"/>
      <c r="C1079" s="213"/>
      <c r="D1079" s="213"/>
      <c r="E1079" s="213"/>
      <c r="F1079" s="213"/>
      <c r="G1079" s="213"/>
      <c r="H1079" s="213"/>
      <c r="I1079" s="213"/>
      <c r="J1079" s="213"/>
    </row>
    <row r="1080" spans="1:10" ht="12.75">
      <c r="A1080" s="213"/>
      <c r="B1080" s="213"/>
      <c r="C1080" s="213"/>
      <c r="D1080" s="213"/>
      <c r="E1080" s="213"/>
      <c r="F1080" s="213"/>
      <c r="G1080" s="213"/>
      <c r="H1080" s="213"/>
      <c r="I1080" s="213"/>
      <c r="J1080" s="213"/>
    </row>
    <row r="1081" spans="1:10" ht="12.75">
      <c r="A1081" s="213"/>
      <c r="B1081" s="213"/>
      <c r="C1081" s="213"/>
      <c r="D1081" s="213"/>
      <c r="E1081" s="213"/>
      <c r="F1081" s="213"/>
      <c r="G1081" s="213"/>
      <c r="H1081" s="213"/>
      <c r="I1081" s="213"/>
      <c r="J1081" s="213"/>
    </row>
    <row r="1082" spans="1:10" ht="12.75">
      <c r="A1082" s="213"/>
      <c r="B1082" s="213"/>
      <c r="C1082" s="213"/>
      <c r="D1082" s="213"/>
      <c r="E1082" s="213"/>
      <c r="F1082" s="213"/>
      <c r="G1082" s="213"/>
      <c r="H1082" s="213"/>
      <c r="I1082" s="213"/>
      <c r="J1082" s="213"/>
    </row>
    <row r="1083" spans="1:10" ht="12.75">
      <c r="A1083" s="213"/>
      <c r="B1083" s="213"/>
      <c r="C1083" s="213"/>
      <c r="D1083" s="213"/>
      <c r="E1083" s="213"/>
      <c r="F1083" s="213"/>
      <c r="G1083" s="213"/>
      <c r="H1083" s="213"/>
      <c r="I1083" s="213"/>
      <c r="J1083" s="213"/>
    </row>
    <row r="1084" spans="1:10" ht="12.75">
      <c r="A1084" s="213"/>
      <c r="B1084" s="213"/>
      <c r="C1084" s="213"/>
      <c r="D1084" s="213"/>
      <c r="E1084" s="213"/>
      <c r="F1084" s="213"/>
      <c r="G1084" s="213"/>
      <c r="H1084" s="213"/>
      <c r="I1084" s="213"/>
      <c r="J1084" s="213"/>
    </row>
    <row r="1085" spans="1:10" ht="12.75">
      <c r="A1085" s="213"/>
      <c r="B1085" s="213"/>
      <c r="C1085" s="213"/>
      <c r="D1085" s="213"/>
      <c r="E1085" s="213"/>
      <c r="F1085" s="213"/>
      <c r="G1085" s="213"/>
      <c r="H1085" s="213"/>
      <c r="I1085" s="213"/>
      <c r="J1085" s="213"/>
    </row>
    <row r="1086" spans="1:10" ht="12.75">
      <c r="A1086" s="213"/>
      <c r="B1086" s="213"/>
      <c r="C1086" s="213"/>
      <c r="D1086" s="213"/>
      <c r="E1086" s="213"/>
      <c r="F1086" s="213"/>
      <c r="G1086" s="213"/>
      <c r="H1086" s="213"/>
      <c r="I1086" s="213"/>
      <c r="J1086" s="213"/>
    </row>
    <row r="1087" spans="1:10" ht="12.75">
      <c r="A1087" s="213"/>
      <c r="B1087" s="213"/>
      <c r="C1087" s="213"/>
      <c r="D1087" s="213"/>
      <c r="E1087" s="213"/>
      <c r="F1087" s="213"/>
      <c r="G1087" s="213"/>
      <c r="H1087" s="213"/>
      <c r="I1087" s="213"/>
      <c r="J1087" s="213"/>
    </row>
    <row r="1088" spans="1:10" ht="12.75">
      <c r="A1088" s="213"/>
      <c r="B1088" s="213"/>
      <c r="C1088" s="213"/>
      <c r="D1088" s="213"/>
      <c r="E1088" s="213"/>
      <c r="F1088" s="213"/>
      <c r="G1088" s="213"/>
      <c r="H1088" s="213"/>
      <c r="I1088" s="213"/>
      <c r="J1088" s="213"/>
    </row>
    <row r="1089" spans="1:10" ht="12.75">
      <c r="A1089" s="213"/>
      <c r="B1089" s="213"/>
      <c r="C1089" s="213"/>
      <c r="D1089" s="213"/>
      <c r="E1089" s="213"/>
      <c r="F1089" s="213"/>
      <c r="G1089" s="213"/>
      <c r="H1089" s="213"/>
      <c r="I1089" s="213"/>
      <c r="J1089" s="213"/>
    </row>
    <row r="1090" spans="1:10" ht="12.75">
      <c r="A1090" s="213"/>
      <c r="B1090" s="213"/>
      <c r="C1090" s="213"/>
      <c r="D1090" s="213"/>
      <c r="E1090" s="213"/>
      <c r="F1090" s="213"/>
      <c r="G1090" s="213"/>
      <c r="H1090" s="213"/>
      <c r="I1090" s="213"/>
      <c r="J1090" s="213"/>
    </row>
    <row r="1091" spans="1:10" ht="12.75">
      <c r="A1091" s="213"/>
      <c r="B1091" s="213"/>
      <c r="C1091" s="213"/>
      <c r="D1091" s="213"/>
      <c r="E1091" s="213"/>
      <c r="F1091" s="213"/>
      <c r="G1091" s="213"/>
      <c r="H1091" s="213"/>
      <c r="I1091" s="213"/>
      <c r="J1091" s="213"/>
    </row>
    <row r="1092" spans="1:10" ht="12.75">
      <c r="A1092" s="213"/>
      <c r="B1092" s="213"/>
      <c r="C1092" s="213"/>
      <c r="D1092" s="213"/>
      <c r="E1092" s="213"/>
      <c r="F1092" s="213"/>
      <c r="G1092" s="213"/>
      <c r="H1092" s="213"/>
      <c r="I1092" s="213"/>
      <c r="J1092" s="213"/>
    </row>
    <row r="1093" spans="1:10" ht="12.75">
      <c r="A1093" s="213"/>
      <c r="B1093" s="213"/>
      <c r="C1093" s="213"/>
      <c r="D1093" s="213"/>
      <c r="E1093" s="213"/>
      <c r="F1093" s="213"/>
      <c r="G1093" s="213"/>
      <c r="H1093" s="213"/>
      <c r="I1093" s="213"/>
      <c r="J1093" s="213"/>
    </row>
    <row r="1094" spans="1:10" ht="12.75">
      <c r="A1094" s="213"/>
      <c r="B1094" s="213"/>
      <c r="C1094" s="213"/>
      <c r="D1094" s="213"/>
      <c r="E1094" s="213"/>
      <c r="F1094" s="213"/>
      <c r="G1094" s="213"/>
      <c r="H1094" s="213"/>
      <c r="I1094" s="213"/>
      <c r="J1094" s="213"/>
    </row>
  </sheetData>
  <mergeCells count="13">
    <mergeCell ref="A42:I42"/>
    <mergeCell ref="A43:I43"/>
    <mergeCell ref="A44:I44"/>
    <mergeCell ref="A36:D36"/>
    <mergeCell ref="A37:I37"/>
    <mergeCell ref="A39:I39"/>
    <mergeCell ref="A40:I40"/>
    <mergeCell ref="A5:H5"/>
    <mergeCell ref="A38:I38"/>
    <mergeCell ref="A1:H1"/>
    <mergeCell ref="A2:H2"/>
    <mergeCell ref="A3:H3"/>
    <mergeCell ref="A4:H4"/>
  </mergeCells>
  <printOptions horizontalCentered="1" verticalCentered="1"/>
  <pageMargins left="0.75" right="0.75" top="1" bottom="1" header="0" footer="0"/>
  <pageSetup horizontalDpi="600" verticalDpi="600" orientation="landscape" scale="70" r:id="rId1"/>
  <headerFooter alignWithMargins="0">
    <oddFooter>&amp;C52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1" width="43.7109375" style="0" customWidth="1"/>
    <col min="2" max="2" width="6.57421875" style="0" customWidth="1"/>
    <col min="3" max="3" width="3.28125" style="0" customWidth="1"/>
    <col min="4" max="4" width="31.57421875" style="0" customWidth="1"/>
    <col min="5" max="5" width="12.8515625" style="0" customWidth="1"/>
    <col min="6" max="6" width="14.421875" style="0" customWidth="1"/>
    <col min="7" max="7" width="14.28125" style="0" customWidth="1"/>
    <col min="8" max="8" width="15.421875" style="0" customWidth="1"/>
    <col min="9" max="9" width="14.28125" style="0" customWidth="1"/>
  </cols>
  <sheetData>
    <row r="1" spans="1:9" ht="15.75">
      <c r="A1" s="366" t="s">
        <v>618</v>
      </c>
      <c r="B1" s="366"/>
      <c r="C1" s="366"/>
      <c r="D1" s="366"/>
      <c r="E1" s="366"/>
      <c r="F1" s="366"/>
      <c r="G1" s="366"/>
      <c r="H1" s="366"/>
      <c r="I1" s="1"/>
    </row>
    <row r="2" spans="1:9" ht="12.75">
      <c r="A2" s="379" t="s">
        <v>1295</v>
      </c>
      <c r="B2" s="379"/>
      <c r="C2" s="379"/>
      <c r="D2" s="379"/>
      <c r="E2" s="379"/>
      <c r="F2" s="379"/>
      <c r="G2" s="379"/>
      <c r="H2" s="379"/>
      <c r="I2" s="1"/>
    </row>
    <row r="3" spans="1:9" ht="12.75">
      <c r="A3" s="379" t="s">
        <v>492</v>
      </c>
      <c r="B3" s="379"/>
      <c r="C3" s="379"/>
      <c r="D3" s="379"/>
      <c r="E3" s="379"/>
      <c r="F3" s="379"/>
      <c r="G3" s="379"/>
      <c r="H3" s="379"/>
      <c r="I3" s="1"/>
    </row>
    <row r="4" spans="1:9" ht="15">
      <c r="A4" s="369" t="s">
        <v>660</v>
      </c>
      <c r="B4" s="369"/>
      <c r="C4" s="369"/>
      <c r="D4" s="369"/>
      <c r="E4" s="369"/>
      <c r="F4" s="369"/>
      <c r="G4" s="369"/>
      <c r="H4" s="369"/>
      <c r="I4" s="1"/>
    </row>
    <row r="5" spans="1:9" ht="13.5" thickBot="1">
      <c r="A5" s="370" t="s">
        <v>1296</v>
      </c>
      <c r="B5" s="370"/>
      <c r="C5" s="370"/>
      <c r="D5" s="370"/>
      <c r="E5" s="370"/>
      <c r="F5" s="370"/>
      <c r="G5" s="370"/>
      <c r="H5" s="370"/>
      <c r="I5" s="1" t="s">
        <v>1274</v>
      </c>
    </row>
    <row r="6" spans="1:9" s="261" customFormat="1" ht="24">
      <c r="A6" s="257" t="s">
        <v>483</v>
      </c>
      <c r="B6" s="257" t="s">
        <v>484</v>
      </c>
      <c r="C6" s="257"/>
      <c r="D6" s="258" t="s">
        <v>485</v>
      </c>
      <c r="E6" s="259" t="s">
        <v>486</v>
      </c>
      <c r="F6" s="259" t="s">
        <v>487</v>
      </c>
      <c r="G6" s="260" t="s">
        <v>1297</v>
      </c>
      <c r="H6" s="260" t="s">
        <v>1298</v>
      </c>
      <c r="I6" s="260" t="s">
        <v>1299</v>
      </c>
    </row>
    <row r="7" spans="1:9" s="261" customFormat="1" ht="13.5" thickBot="1">
      <c r="A7" s="266"/>
      <c r="B7" s="263"/>
      <c r="C7" s="263"/>
      <c r="D7" s="263"/>
      <c r="E7" s="264">
        <v>2002</v>
      </c>
      <c r="F7" s="264">
        <v>2003</v>
      </c>
      <c r="G7" s="265" t="s">
        <v>1300</v>
      </c>
      <c r="H7" s="265" t="s">
        <v>1301</v>
      </c>
      <c r="I7" s="265" t="s">
        <v>1301</v>
      </c>
    </row>
    <row r="8" spans="1:11" ht="12.75">
      <c r="A8" s="247"/>
      <c r="B8" s="248"/>
      <c r="C8" s="248"/>
      <c r="D8" s="248"/>
      <c r="E8" s="224"/>
      <c r="F8" s="224"/>
      <c r="G8" s="225"/>
      <c r="H8" s="225"/>
      <c r="I8" s="225"/>
      <c r="J8" s="255"/>
      <c r="K8" s="213"/>
    </row>
    <row r="9" spans="1:11" ht="25.5">
      <c r="A9" s="117" t="s">
        <v>658</v>
      </c>
      <c r="B9" s="160">
        <v>410</v>
      </c>
      <c r="C9" s="159"/>
      <c r="D9" s="159" t="s">
        <v>1401</v>
      </c>
      <c r="E9" s="254">
        <v>0</v>
      </c>
      <c r="F9" s="254">
        <v>13623.3</v>
      </c>
      <c r="G9" s="251">
        <v>13623.3</v>
      </c>
      <c r="H9" s="254" t="s">
        <v>1525</v>
      </c>
      <c r="I9" s="229" t="s">
        <v>1525</v>
      </c>
      <c r="J9" s="255"/>
      <c r="K9" s="213"/>
    </row>
    <row r="10" spans="1:11" ht="7.5" customHeight="1">
      <c r="A10" s="117"/>
      <c r="B10" s="160"/>
      <c r="C10" s="159"/>
      <c r="D10" s="159"/>
      <c r="E10" s="254"/>
      <c r="F10" s="254"/>
      <c r="G10" s="251"/>
      <c r="H10" s="254"/>
      <c r="I10" s="229"/>
      <c r="J10" s="255"/>
      <c r="K10" s="213"/>
    </row>
    <row r="11" spans="1:11" ht="25.5">
      <c r="A11" s="117" t="s">
        <v>494</v>
      </c>
      <c r="B11" s="160">
        <v>810</v>
      </c>
      <c r="C11" s="159"/>
      <c r="D11" s="159" t="s">
        <v>1401</v>
      </c>
      <c r="E11" s="104">
        <v>212669.3</v>
      </c>
      <c r="F11" s="104">
        <v>629212.4</v>
      </c>
      <c r="G11" s="251">
        <v>416543.1</v>
      </c>
      <c r="H11" s="250">
        <f aca="true" t="shared" si="0" ref="H11:H48">(F11/E11-1)*100</f>
        <v>195.86423616384693</v>
      </c>
      <c r="I11" s="229">
        <f>(((F11/(E11/$E$56))-1)*100)</f>
        <v>185.30790395930885</v>
      </c>
      <c r="J11" s="255"/>
      <c r="K11" s="213"/>
    </row>
    <row r="12" spans="1:11" ht="6.75" customHeight="1">
      <c r="A12" s="117"/>
      <c r="B12" s="160"/>
      <c r="C12" s="159"/>
      <c r="D12" s="159"/>
      <c r="E12" s="104"/>
      <c r="F12" s="104"/>
      <c r="G12" s="251"/>
      <c r="H12" s="250"/>
      <c r="I12" s="229"/>
      <c r="J12" s="255"/>
      <c r="K12" s="213"/>
    </row>
    <row r="13" spans="1:11" ht="25.5">
      <c r="A13" s="117" t="s">
        <v>625</v>
      </c>
      <c r="B13" s="160">
        <v>513</v>
      </c>
      <c r="C13" s="159"/>
      <c r="D13" s="159" t="s">
        <v>1401</v>
      </c>
      <c r="E13" s="104">
        <v>211427.3</v>
      </c>
      <c r="F13" s="104">
        <v>434263.3</v>
      </c>
      <c r="G13" s="251">
        <v>222836</v>
      </c>
      <c r="H13" s="250">
        <f t="shared" si="0"/>
        <v>105.39603920591145</v>
      </c>
      <c r="I13" s="229">
        <f>(((F13/(E13/$E$56))-1)*100)</f>
        <v>98.06758054707858</v>
      </c>
      <c r="J13" s="255"/>
      <c r="K13" s="213"/>
    </row>
    <row r="14" spans="1:11" ht="6" customHeight="1">
      <c r="A14" s="117"/>
      <c r="B14" s="160"/>
      <c r="C14" s="159"/>
      <c r="D14" s="159"/>
      <c r="E14" s="104"/>
      <c r="F14" s="104"/>
      <c r="G14" s="251"/>
      <c r="H14" s="250"/>
      <c r="I14" s="229"/>
      <c r="J14" s="255"/>
      <c r="K14" s="213"/>
    </row>
    <row r="15" spans="1:11" ht="22.5" customHeight="1">
      <c r="A15" s="117" t="s">
        <v>656</v>
      </c>
      <c r="B15" s="160">
        <v>116</v>
      </c>
      <c r="C15" s="159"/>
      <c r="D15" s="159" t="s">
        <v>1147</v>
      </c>
      <c r="E15" s="254">
        <v>221256.9</v>
      </c>
      <c r="F15" s="254">
        <v>418106</v>
      </c>
      <c r="G15" s="251">
        <v>196849.1</v>
      </c>
      <c r="H15" s="250">
        <f t="shared" si="0"/>
        <v>88.96857001973724</v>
      </c>
      <c r="I15" s="229">
        <f>(((F15/(E15/$E$56))-1)*100)</f>
        <v>82.22623770134192</v>
      </c>
      <c r="J15" s="255"/>
      <c r="K15" s="213"/>
    </row>
    <row r="16" spans="1:11" ht="10.5" customHeight="1">
      <c r="A16" s="117"/>
      <c r="B16" s="160"/>
      <c r="C16" s="159"/>
      <c r="D16" s="159"/>
      <c r="E16" s="254"/>
      <c r="F16" s="254"/>
      <c r="G16" s="251"/>
      <c r="H16" s="250"/>
      <c r="I16" s="229"/>
      <c r="J16" s="255"/>
      <c r="K16" s="213"/>
    </row>
    <row r="17" spans="1:11" ht="25.5">
      <c r="A17" s="117" t="s">
        <v>646</v>
      </c>
      <c r="B17" s="160">
        <v>112</v>
      </c>
      <c r="C17" s="159"/>
      <c r="D17" s="159" t="s">
        <v>1090</v>
      </c>
      <c r="E17" s="104">
        <v>82419.8</v>
      </c>
      <c r="F17" s="254">
        <v>145250</v>
      </c>
      <c r="G17" s="251">
        <v>62830.2</v>
      </c>
      <c r="H17" s="254">
        <f>(F17/E17-1)*100</f>
        <v>76.23192485300862</v>
      </c>
      <c r="I17" s="229">
        <f>(((F17/(E17/$E$56))-1)*100)</f>
        <v>69.94403156818696</v>
      </c>
      <c r="J17" s="255"/>
      <c r="K17" s="213"/>
    </row>
    <row r="18" spans="1:11" ht="12.75">
      <c r="A18" s="117"/>
      <c r="B18" s="160"/>
      <c r="C18" s="159"/>
      <c r="D18" s="159"/>
      <c r="E18" s="104"/>
      <c r="F18" s="254"/>
      <c r="G18" s="251"/>
      <c r="H18" s="254"/>
      <c r="I18" s="229"/>
      <c r="J18" s="255"/>
      <c r="K18" s="213"/>
    </row>
    <row r="19" spans="1:11" ht="21.75" customHeight="1">
      <c r="A19" s="117" t="s">
        <v>629</v>
      </c>
      <c r="B19" s="160">
        <v>410</v>
      </c>
      <c r="C19" s="159"/>
      <c r="D19" s="159" t="s">
        <v>1314</v>
      </c>
      <c r="E19" s="254">
        <v>57347.3</v>
      </c>
      <c r="F19" s="254">
        <v>78392.5</v>
      </c>
      <c r="G19" s="251">
        <v>21045.2</v>
      </c>
      <c r="H19" s="250">
        <f t="shared" si="0"/>
        <v>36.69780443019985</v>
      </c>
      <c r="I19" s="229">
        <f>(((F19/(E19/$E$56))-1)*100)</f>
        <v>31.820474699826406</v>
      </c>
      <c r="J19" s="255"/>
      <c r="K19" s="213"/>
    </row>
    <row r="20" spans="1:11" ht="7.5" customHeight="1">
      <c r="A20" s="117"/>
      <c r="B20" s="160"/>
      <c r="C20" s="159"/>
      <c r="D20" s="159"/>
      <c r="E20" s="254"/>
      <c r="F20" s="254"/>
      <c r="G20" s="251"/>
      <c r="H20" s="250"/>
      <c r="I20" s="229"/>
      <c r="J20" s="255"/>
      <c r="K20" s="213"/>
    </row>
    <row r="21" spans="1:11" ht="25.5">
      <c r="A21" s="117" t="s">
        <v>506</v>
      </c>
      <c r="B21" s="160">
        <v>711</v>
      </c>
      <c r="C21" s="159"/>
      <c r="D21" s="159" t="s">
        <v>338</v>
      </c>
      <c r="E21" s="104">
        <v>61774.6</v>
      </c>
      <c r="F21" s="252">
        <v>80000.9</v>
      </c>
      <c r="G21" s="251">
        <v>18226.3</v>
      </c>
      <c r="H21" s="250">
        <f t="shared" si="0"/>
        <v>29.504521275734685</v>
      </c>
      <c r="I21" s="229">
        <f>(((F21/(E21/$E$56))-1)*100)</f>
        <v>24.883845366060918</v>
      </c>
      <c r="J21" s="255"/>
      <c r="K21" s="213"/>
    </row>
    <row r="22" spans="1:11" ht="9" customHeight="1">
      <c r="A22" s="117"/>
      <c r="B22" s="160"/>
      <c r="C22" s="159"/>
      <c r="D22" s="159"/>
      <c r="E22" s="104"/>
      <c r="F22" s="252"/>
      <c r="G22" s="251"/>
      <c r="H22" s="250"/>
      <c r="I22" s="229"/>
      <c r="J22" s="255"/>
      <c r="K22" s="213"/>
    </row>
    <row r="23" spans="1:11" ht="24.75" customHeight="1">
      <c r="A23" s="247" t="s">
        <v>644</v>
      </c>
      <c r="B23" s="249">
        <v>113</v>
      </c>
      <c r="C23" s="249"/>
      <c r="D23" s="159" t="s">
        <v>1314</v>
      </c>
      <c r="E23" s="250">
        <v>273314.4</v>
      </c>
      <c r="F23" s="250">
        <v>323908.8</v>
      </c>
      <c r="G23" s="250">
        <v>50594.4</v>
      </c>
      <c r="H23" s="250">
        <f t="shared" si="0"/>
        <v>18.511428596517398</v>
      </c>
      <c r="I23" s="229">
        <f>(((F23/(E23/$E$56))-1)*100)</f>
        <v>14.282982379021858</v>
      </c>
      <c r="J23" s="255"/>
      <c r="K23" s="213"/>
    </row>
    <row r="24" spans="1:11" ht="7.5" customHeight="1">
      <c r="A24" s="247"/>
      <c r="B24" s="249"/>
      <c r="C24" s="249"/>
      <c r="D24" s="159"/>
      <c r="E24" s="250"/>
      <c r="F24" s="250"/>
      <c r="G24" s="250"/>
      <c r="H24" s="250"/>
      <c r="I24" s="229"/>
      <c r="J24" s="255"/>
      <c r="K24" s="213"/>
    </row>
    <row r="25" spans="1:11" ht="38.25">
      <c r="A25" s="117" t="s">
        <v>639</v>
      </c>
      <c r="B25" s="160">
        <v>510</v>
      </c>
      <c r="C25" s="159"/>
      <c r="D25" s="159" t="s">
        <v>662</v>
      </c>
      <c r="E25" s="254">
        <v>65359</v>
      </c>
      <c r="F25" s="254">
        <v>76927.5</v>
      </c>
      <c r="G25" s="251">
        <f>F25-E25</f>
        <v>11568.5</v>
      </c>
      <c r="H25" s="250">
        <f t="shared" si="0"/>
        <v>17.699934209519718</v>
      </c>
      <c r="I25" s="229">
        <f>(((F25/(E25/$E$56))-1)*100)</f>
        <v>13.500441827209997</v>
      </c>
      <c r="J25" s="255"/>
      <c r="K25" s="213"/>
    </row>
    <row r="26" spans="1:11" ht="12.75">
      <c r="A26" s="117"/>
      <c r="B26" s="160"/>
      <c r="C26" s="159"/>
      <c r="D26" s="159"/>
      <c r="E26" s="254"/>
      <c r="F26" s="254"/>
      <c r="G26" s="251"/>
      <c r="H26" s="250"/>
      <c r="I26" s="229"/>
      <c r="J26" s="255"/>
      <c r="K26" s="213"/>
    </row>
    <row r="27" spans="1:11" ht="35.25" customHeight="1">
      <c r="A27" s="117" t="s">
        <v>502</v>
      </c>
      <c r="B27" s="160">
        <v>115</v>
      </c>
      <c r="C27" s="159"/>
      <c r="D27" s="159" t="s">
        <v>655</v>
      </c>
      <c r="E27" s="104">
        <v>14605.8</v>
      </c>
      <c r="F27" s="104">
        <v>16713.8</v>
      </c>
      <c r="G27" s="251">
        <v>2108</v>
      </c>
      <c r="H27" s="250">
        <f t="shared" si="0"/>
        <v>14.432622656752802</v>
      </c>
      <c r="I27" s="229">
        <f>(((F27/(E27/$E$56))-1)*100)</f>
        <v>10.349706804996206</v>
      </c>
      <c r="J27" s="255"/>
      <c r="K27" s="213"/>
    </row>
    <row r="28" spans="1:11" ht="11.25" customHeight="1">
      <c r="A28" s="117"/>
      <c r="B28" s="160"/>
      <c r="C28" s="159"/>
      <c r="D28" s="159"/>
      <c r="E28" s="104"/>
      <c r="F28" s="104"/>
      <c r="G28" s="251"/>
      <c r="H28" s="250"/>
      <c r="I28" s="229"/>
      <c r="J28" s="255"/>
      <c r="K28" s="213"/>
    </row>
    <row r="29" spans="1:11" ht="22.5" customHeight="1">
      <c r="A29" s="117" t="s">
        <v>626</v>
      </c>
      <c r="B29" s="160">
        <v>311</v>
      </c>
      <c r="C29" s="159"/>
      <c r="D29" s="159" t="s">
        <v>1401</v>
      </c>
      <c r="E29" s="254">
        <v>458419.3</v>
      </c>
      <c r="F29" s="254">
        <v>495495.4</v>
      </c>
      <c r="G29" s="251">
        <v>37076.2</v>
      </c>
      <c r="H29" s="250">
        <f t="shared" si="0"/>
        <v>8.087813929300115</v>
      </c>
      <c r="I29" s="229">
        <f>(((F29/(E29/$E$56))-1)*100)</f>
        <v>4.2312786281963</v>
      </c>
      <c r="J29" s="255"/>
      <c r="K29" s="213"/>
    </row>
    <row r="30" spans="1:11" ht="7.5" customHeight="1">
      <c r="A30" s="117"/>
      <c r="B30" s="160"/>
      <c r="C30" s="159"/>
      <c r="D30" s="159"/>
      <c r="E30" s="254"/>
      <c r="F30" s="254"/>
      <c r="G30" s="251"/>
      <c r="H30" s="250"/>
      <c r="I30" s="229"/>
      <c r="J30" s="255"/>
      <c r="K30" s="213"/>
    </row>
    <row r="31" spans="1:11" ht="24" customHeight="1">
      <c r="A31" s="117" t="s">
        <v>498</v>
      </c>
      <c r="B31" s="160">
        <v>610</v>
      </c>
      <c r="C31" s="159"/>
      <c r="D31" s="159" t="s">
        <v>1476</v>
      </c>
      <c r="E31" s="104">
        <v>1628468.7</v>
      </c>
      <c r="F31" s="252">
        <v>1631403.3</v>
      </c>
      <c r="G31" s="251">
        <v>2934.6</v>
      </c>
      <c r="H31" s="250">
        <f t="shared" si="0"/>
        <v>0.18020610405347082</v>
      </c>
      <c r="I31" s="229">
        <f>(((F31/(E31/$E$56))-1)*100)</f>
        <v>-3.3941885225678647</v>
      </c>
      <c r="J31" s="255"/>
      <c r="K31" s="213"/>
    </row>
    <row r="32" spans="1:11" ht="11.25" customHeight="1">
      <c r="A32" s="117"/>
      <c r="B32" s="160"/>
      <c r="C32" s="159"/>
      <c r="D32" s="159"/>
      <c r="E32" s="104"/>
      <c r="F32" s="252"/>
      <c r="G32" s="251"/>
      <c r="H32" s="250"/>
      <c r="I32" s="229"/>
      <c r="J32" s="255"/>
      <c r="K32" s="213"/>
    </row>
    <row r="33" spans="1:11" ht="25.5">
      <c r="A33" s="253" t="s">
        <v>501</v>
      </c>
      <c r="B33" s="160">
        <v>110</v>
      </c>
      <c r="C33" s="159"/>
      <c r="D33" s="159" t="s">
        <v>1314</v>
      </c>
      <c r="E33" s="104">
        <v>3143694.3</v>
      </c>
      <c r="F33" s="104">
        <v>2963278.8</v>
      </c>
      <c r="G33" s="251">
        <v>-180415.5</v>
      </c>
      <c r="H33" s="250">
        <f t="shared" si="0"/>
        <v>-5.738964504277655</v>
      </c>
      <c r="I33" s="229">
        <f>(((F33/(E33/$E$56))-1)*100)</f>
        <v>-9.102165199090761</v>
      </c>
      <c r="J33" s="255"/>
      <c r="K33" s="213"/>
    </row>
    <row r="34" spans="1:11" ht="12.75">
      <c r="A34" s="253"/>
      <c r="B34" s="160"/>
      <c r="C34" s="159"/>
      <c r="D34" s="159"/>
      <c r="E34" s="104"/>
      <c r="F34" s="104"/>
      <c r="G34" s="251"/>
      <c r="H34" s="250"/>
      <c r="I34" s="229"/>
      <c r="J34" s="255"/>
      <c r="K34" s="213"/>
    </row>
    <row r="35" spans="1:11" ht="20.25" customHeight="1">
      <c r="A35" s="117" t="s">
        <v>633</v>
      </c>
      <c r="B35" s="160">
        <v>410</v>
      </c>
      <c r="C35" s="159"/>
      <c r="D35" s="159" t="s">
        <v>1401</v>
      </c>
      <c r="E35" s="254">
        <v>46943.9</v>
      </c>
      <c r="F35" s="104">
        <v>41852.8</v>
      </c>
      <c r="G35" s="251">
        <v>-5091.1</v>
      </c>
      <c r="H35" s="250">
        <f t="shared" si="0"/>
        <v>-10.845072522734577</v>
      </c>
      <c r="I35" s="229">
        <f>(((F35/(E35/$E$56))-1)*100)</f>
        <v>-14.02608907385402</v>
      </c>
      <c r="J35" s="255"/>
      <c r="K35" s="213"/>
    </row>
    <row r="36" spans="1:11" ht="11.25" customHeight="1">
      <c r="A36" s="117"/>
      <c r="B36" s="160"/>
      <c r="C36" s="159"/>
      <c r="D36" s="159"/>
      <c r="E36" s="254"/>
      <c r="F36" s="104"/>
      <c r="G36" s="251"/>
      <c r="H36" s="250"/>
      <c r="I36" s="229"/>
      <c r="J36" s="255"/>
      <c r="K36" s="213"/>
    </row>
    <row r="37" spans="1:11" ht="26.25" customHeight="1">
      <c r="A37" s="253" t="s">
        <v>500</v>
      </c>
      <c r="B37" s="160">
        <v>711</v>
      </c>
      <c r="C37" s="159"/>
      <c r="D37" s="159" t="s">
        <v>1401</v>
      </c>
      <c r="E37" s="104">
        <v>471713.1</v>
      </c>
      <c r="F37" s="252">
        <v>412411.1</v>
      </c>
      <c r="G37" s="251">
        <v>-59302.1</v>
      </c>
      <c r="H37" s="250">
        <f t="shared" si="0"/>
        <v>-12.571624574344021</v>
      </c>
      <c r="I37" s="229">
        <f>(((F37/(E37/$E$56))-1)*100)</f>
        <v>-15.69103835365998</v>
      </c>
      <c r="J37" s="255"/>
      <c r="K37" s="213"/>
    </row>
    <row r="38" spans="1:11" ht="10.5" customHeight="1">
      <c r="A38" s="253"/>
      <c r="B38" s="160"/>
      <c r="C38" s="159"/>
      <c r="D38" s="159"/>
      <c r="E38" s="104"/>
      <c r="F38" s="252"/>
      <c r="G38" s="251"/>
      <c r="H38" s="250"/>
      <c r="I38" s="229"/>
      <c r="J38" s="255"/>
      <c r="K38" s="213"/>
    </row>
    <row r="39" spans="1:11" ht="25.5">
      <c r="A39" s="117" t="s">
        <v>503</v>
      </c>
      <c r="B39" s="160">
        <v>711</v>
      </c>
      <c r="C39" s="159"/>
      <c r="D39" s="159" t="s">
        <v>1401</v>
      </c>
      <c r="E39" s="104">
        <v>1225792.5</v>
      </c>
      <c r="F39" s="104">
        <v>1051643.8</v>
      </c>
      <c r="G39" s="251">
        <v>-174148.7</v>
      </c>
      <c r="H39" s="250">
        <f t="shared" si="0"/>
        <v>-14.207029330004872</v>
      </c>
      <c r="I39" s="229">
        <f>(((F39/(E39/$E$56))-1)*100)</f>
        <v>-17.26809244107691</v>
      </c>
      <c r="J39" s="255"/>
      <c r="K39" s="213"/>
    </row>
    <row r="40" spans="1:11" ht="12.75">
      <c r="A40" s="117"/>
      <c r="B40" s="160"/>
      <c r="C40" s="159"/>
      <c r="D40" s="159"/>
      <c r="E40" s="104"/>
      <c r="F40" s="104"/>
      <c r="G40" s="251"/>
      <c r="H40" s="250"/>
      <c r="I40" s="229"/>
      <c r="J40" s="255"/>
      <c r="K40" s="213"/>
    </row>
    <row r="41" spans="1:11" ht="25.5">
      <c r="A41" s="117" t="s">
        <v>634</v>
      </c>
      <c r="B41" s="160">
        <v>412</v>
      </c>
      <c r="C41" s="159"/>
      <c r="D41" s="159" t="s">
        <v>1090</v>
      </c>
      <c r="E41" s="254">
        <v>572735.5</v>
      </c>
      <c r="F41" s="254">
        <v>432073.2</v>
      </c>
      <c r="G41" s="251">
        <v>-140662.3</v>
      </c>
      <c r="H41" s="250">
        <f t="shared" si="0"/>
        <v>-24.55973132449446</v>
      </c>
      <c r="I41" s="229">
        <f>(((F41/(E41/$E$56))-1)*100)</f>
        <v>-27.251413658472867</v>
      </c>
      <c r="J41" s="255"/>
      <c r="K41" s="213"/>
    </row>
    <row r="42" spans="1:11" ht="38.25">
      <c r="A42" s="117" t="s">
        <v>641</v>
      </c>
      <c r="B42" s="160">
        <v>411</v>
      </c>
      <c r="C42" s="159"/>
      <c r="D42" s="159" t="s">
        <v>663</v>
      </c>
      <c r="E42" s="254">
        <v>375571.3</v>
      </c>
      <c r="F42" s="254">
        <v>277360.7</v>
      </c>
      <c r="G42" s="251">
        <v>-98210.6</v>
      </c>
      <c r="H42" s="254">
        <f>(F42/E42-1)*100</f>
        <v>-26.149655205283253</v>
      </c>
      <c r="I42" s="229">
        <f>(((F42/(E42/$E$56))-1)*100)</f>
        <v>-28.784609612685763</v>
      </c>
      <c r="J42" s="255"/>
      <c r="K42" s="213"/>
    </row>
    <row r="43" spans="1:11" ht="25.5">
      <c r="A43" s="117" t="s">
        <v>637</v>
      </c>
      <c r="B43" s="160">
        <v>510</v>
      </c>
      <c r="C43" s="159"/>
      <c r="D43" s="159" t="s">
        <v>1314</v>
      </c>
      <c r="E43" s="104">
        <v>125912.4</v>
      </c>
      <c r="F43" s="104">
        <v>87838.3</v>
      </c>
      <c r="G43" s="251">
        <v>-38074.1</v>
      </c>
      <c r="H43" s="250">
        <f t="shared" si="0"/>
        <v>-30.238562683262327</v>
      </c>
      <c r="I43" s="229">
        <f>(((F43/(E43/$E$56))-1)*100)</f>
        <v>-32.7276263055844</v>
      </c>
      <c r="J43" s="255"/>
      <c r="K43" s="213"/>
    </row>
    <row r="44" spans="1:11" ht="22.5" customHeight="1">
      <c r="A44" s="117" t="s">
        <v>627</v>
      </c>
      <c r="B44" s="160">
        <v>510</v>
      </c>
      <c r="C44" s="159"/>
      <c r="D44" s="159" t="s">
        <v>661</v>
      </c>
      <c r="E44" s="104">
        <v>114469.3</v>
      </c>
      <c r="F44" s="254">
        <v>75078.9</v>
      </c>
      <c r="G44" s="251">
        <v>-39390.4</v>
      </c>
      <c r="H44" s="250">
        <f t="shared" si="0"/>
        <v>-34.411322511800115</v>
      </c>
      <c r="I44" s="229">
        <f>(((F44/(E44/$E$56))-1)*100)</f>
        <v>-36.75150352657579</v>
      </c>
      <c r="J44" s="255"/>
      <c r="K44" s="213"/>
    </row>
    <row r="45" spans="1:11" ht="9.75" customHeight="1">
      <c r="A45" s="117"/>
      <c r="B45" s="160"/>
      <c r="C45" s="159"/>
      <c r="D45" s="159"/>
      <c r="E45" s="104"/>
      <c r="F45" s="254"/>
      <c r="G45" s="251"/>
      <c r="H45" s="250"/>
      <c r="I45" s="229"/>
      <c r="J45" s="255"/>
      <c r="K45" s="213"/>
    </row>
    <row r="46" spans="1:11" ht="25.5">
      <c r="A46" s="117" t="s">
        <v>630</v>
      </c>
      <c r="B46" s="160">
        <v>510</v>
      </c>
      <c r="C46" s="159"/>
      <c r="D46" s="159" t="s">
        <v>1401</v>
      </c>
      <c r="E46" s="104">
        <v>691532.2</v>
      </c>
      <c r="F46" s="104">
        <v>383602.5</v>
      </c>
      <c r="G46" s="251">
        <v>-307929.7</v>
      </c>
      <c r="H46" s="250">
        <f t="shared" si="0"/>
        <v>-44.528613418145966</v>
      </c>
      <c r="I46" s="229">
        <f>(((F46/(E46/$E$56))-1)*100)</f>
        <v>-46.507813040908474</v>
      </c>
      <c r="J46" s="255"/>
      <c r="K46" s="213"/>
    </row>
    <row r="47" spans="1:11" ht="12.75">
      <c r="A47" s="117"/>
      <c r="B47" s="160"/>
      <c r="C47" s="159"/>
      <c r="D47" s="159"/>
      <c r="E47" s="104"/>
      <c r="F47" s="104"/>
      <c r="G47" s="251"/>
      <c r="H47" s="250"/>
      <c r="I47" s="229"/>
      <c r="J47" s="255"/>
      <c r="K47" s="213"/>
    </row>
    <row r="48" spans="1:11" ht="21.75" customHeight="1">
      <c r="A48" s="117" t="s">
        <v>631</v>
      </c>
      <c r="B48" s="160">
        <v>911</v>
      </c>
      <c r="C48" s="159"/>
      <c r="D48" s="159" t="s">
        <v>1401</v>
      </c>
      <c r="E48" s="254">
        <v>1443800.5</v>
      </c>
      <c r="F48" s="254">
        <v>776173.9</v>
      </c>
      <c r="G48" s="251">
        <v>-667626.6</v>
      </c>
      <c r="H48" s="250">
        <f t="shared" si="0"/>
        <v>-46.240917633703546</v>
      </c>
      <c r="I48" s="229">
        <f>(((F48/(E48/$E$56))-1)*100)</f>
        <v>-48.159022842457034</v>
      </c>
      <c r="J48" s="255"/>
      <c r="K48" s="213"/>
    </row>
    <row r="49" spans="1:11" ht="12.75">
      <c r="A49" s="248"/>
      <c r="B49" s="117"/>
      <c r="C49" s="117"/>
      <c r="D49" s="117"/>
      <c r="E49" s="104"/>
      <c r="F49" s="104"/>
      <c r="G49" s="251"/>
      <c r="H49" s="250"/>
      <c r="I49" s="234"/>
      <c r="J49" s="255"/>
      <c r="K49" s="213"/>
    </row>
    <row r="50" spans="1:11" ht="12.75">
      <c r="A50" s="159"/>
      <c r="B50" s="160"/>
      <c r="C50" s="159"/>
      <c r="D50" s="159"/>
      <c r="E50" s="104"/>
      <c r="F50" s="104"/>
      <c r="G50" s="251"/>
      <c r="H50" s="254"/>
      <c r="I50" s="229"/>
      <c r="J50" s="255"/>
      <c r="K50" s="213"/>
    </row>
    <row r="51" spans="1:14" ht="13.5" thickBot="1">
      <c r="A51" s="421" t="s">
        <v>1271</v>
      </c>
      <c r="B51" s="421"/>
      <c r="C51" s="421"/>
      <c r="D51" s="421"/>
      <c r="E51" s="334">
        <f>SUM(E8:E50)</f>
        <v>11499227.4</v>
      </c>
      <c r="F51" s="334">
        <f>SUM(F8:F50)</f>
        <v>10844611.2</v>
      </c>
      <c r="G51" s="334">
        <f>SUM(G8:G50)</f>
        <v>-654616.2</v>
      </c>
      <c r="H51" s="334">
        <f>(F51/E51-1)*100</f>
        <v>-5.692697232859323</v>
      </c>
      <c r="I51" s="335">
        <f>(((F51/(E51/$E$56))-1)*100)</f>
        <v>-9.057548727693476</v>
      </c>
      <c r="J51" s="255"/>
      <c r="K51" s="39"/>
      <c r="L51" s="63"/>
      <c r="M51" s="63"/>
      <c r="N51" s="63"/>
    </row>
    <row r="52" spans="1:9" ht="27" customHeight="1">
      <c r="A52" s="416" t="s">
        <v>462</v>
      </c>
      <c r="B52" s="416"/>
      <c r="C52" s="416"/>
      <c r="D52" s="416"/>
      <c r="E52" s="416"/>
      <c r="F52" s="416"/>
      <c r="G52" s="416"/>
      <c r="H52" s="416"/>
      <c r="I52" s="416"/>
    </row>
    <row r="53" spans="1:9" ht="12.75">
      <c r="A53" s="410"/>
      <c r="B53" s="410"/>
      <c r="C53" s="410"/>
      <c r="D53" s="410"/>
      <c r="E53" s="410"/>
      <c r="F53" s="410"/>
      <c r="G53" s="410"/>
      <c r="H53" s="410"/>
      <c r="I53" s="410"/>
    </row>
    <row r="54" spans="1:9" ht="12.75">
      <c r="A54" s="411"/>
      <c r="B54" s="411"/>
      <c r="C54" s="411"/>
      <c r="D54" s="411"/>
      <c r="E54" s="411"/>
      <c r="F54" s="411"/>
      <c r="G54" s="411"/>
      <c r="H54" s="411"/>
      <c r="I54" s="411"/>
    </row>
    <row r="55" spans="1:9" ht="12.75">
      <c r="A55" s="410"/>
      <c r="B55" s="410"/>
      <c r="C55" s="410"/>
      <c r="D55" s="410"/>
      <c r="E55" s="410"/>
      <c r="F55" s="410"/>
      <c r="G55" s="410"/>
      <c r="H55" s="410"/>
      <c r="I55" s="410"/>
    </row>
    <row r="56" spans="1:9" ht="14.25" hidden="1">
      <c r="A56" s="206"/>
      <c r="B56" s="207"/>
      <c r="C56" s="166"/>
      <c r="D56" s="166"/>
      <c r="E56" s="166">
        <v>0.9643203506398387</v>
      </c>
      <c r="F56" s="166"/>
      <c r="G56" s="166"/>
      <c r="H56" s="166"/>
      <c r="I56" s="1"/>
    </row>
    <row r="57" spans="1:9" ht="12.75">
      <c r="A57" s="410"/>
      <c r="B57" s="410"/>
      <c r="C57" s="410"/>
      <c r="D57" s="410"/>
      <c r="E57" s="410"/>
      <c r="F57" s="410"/>
      <c r="G57" s="410"/>
      <c r="H57" s="410"/>
      <c r="I57" s="410"/>
    </row>
    <row r="58" spans="1:9" ht="12.75">
      <c r="A58" s="411"/>
      <c r="B58" s="411"/>
      <c r="C58" s="411"/>
      <c r="D58" s="411"/>
      <c r="E58" s="411"/>
      <c r="F58" s="411"/>
      <c r="G58" s="411"/>
      <c r="H58" s="411"/>
      <c r="I58" s="411"/>
    </row>
    <row r="59" spans="1:9" ht="12.75">
      <c r="A59" s="398"/>
      <c r="B59" s="398"/>
      <c r="C59" s="398"/>
      <c r="D59" s="398"/>
      <c r="E59" s="398"/>
      <c r="F59" s="398"/>
      <c r="G59" s="398"/>
      <c r="H59" s="398"/>
      <c r="I59" s="398"/>
    </row>
  </sheetData>
  <mergeCells count="13">
    <mergeCell ref="A5:H5"/>
    <mergeCell ref="A53:I53"/>
    <mergeCell ref="A1:H1"/>
    <mergeCell ref="A2:H2"/>
    <mergeCell ref="A3:H3"/>
    <mergeCell ref="A4:H4"/>
    <mergeCell ref="A57:I57"/>
    <mergeCell ref="A58:I58"/>
    <mergeCell ref="A59:I59"/>
    <mergeCell ref="A51:D51"/>
    <mergeCell ref="A52:I52"/>
    <mergeCell ref="A54:I54"/>
    <mergeCell ref="A55:I55"/>
  </mergeCells>
  <printOptions horizontalCentered="1" verticalCentered="1"/>
  <pageMargins left="1.23" right="0.75" top="1" bottom="1" header="0" footer="0"/>
  <pageSetup horizontalDpi="600" verticalDpi="600" orientation="landscape" scale="55" r:id="rId1"/>
  <headerFooter alignWithMargins="0">
    <oddFooter>&amp;C53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75" zoomScaleNormal="75" workbookViewId="0" topLeftCell="A1">
      <selection activeCell="D19" sqref="D19"/>
    </sheetView>
  </sheetViews>
  <sheetFormatPr defaultColWidth="11.421875" defaultRowHeight="12.75"/>
  <cols>
    <col min="1" max="1" width="43.7109375" style="0" customWidth="1"/>
    <col min="2" max="2" width="6.57421875" style="0" customWidth="1"/>
    <col min="3" max="3" width="3.28125" style="0" customWidth="1"/>
    <col min="4" max="4" width="31.57421875" style="0" customWidth="1"/>
    <col min="5" max="5" width="12.8515625" style="0" customWidth="1"/>
    <col min="6" max="6" width="14.421875" style="0" customWidth="1"/>
    <col min="7" max="7" width="14.28125" style="0" customWidth="1"/>
    <col min="8" max="8" width="15.421875" style="0" customWidth="1"/>
    <col min="9" max="9" width="14.28125" style="0" customWidth="1"/>
  </cols>
  <sheetData>
    <row r="1" spans="1:9" ht="15.75">
      <c r="A1" s="366" t="s">
        <v>619</v>
      </c>
      <c r="B1" s="366"/>
      <c r="C1" s="366"/>
      <c r="D1" s="366"/>
      <c r="E1" s="366"/>
      <c r="F1" s="366"/>
      <c r="G1" s="366"/>
      <c r="H1" s="366"/>
      <c r="I1" s="1"/>
    </row>
    <row r="2" spans="1:9" ht="12.75">
      <c r="A2" s="379" t="s">
        <v>1295</v>
      </c>
      <c r="B2" s="379"/>
      <c r="C2" s="379"/>
      <c r="D2" s="379"/>
      <c r="E2" s="379"/>
      <c r="F2" s="379"/>
      <c r="G2" s="379"/>
      <c r="H2" s="379"/>
      <c r="I2" s="1"/>
    </row>
    <row r="3" spans="1:9" ht="12.75">
      <c r="A3" s="379" t="s">
        <v>492</v>
      </c>
      <c r="B3" s="379"/>
      <c r="C3" s="379"/>
      <c r="D3" s="379"/>
      <c r="E3" s="379"/>
      <c r="F3" s="379"/>
      <c r="G3" s="379"/>
      <c r="H3" s="379"/>
      <c r="I3" s="1"/>
    </row>
    <row r="4" spans="1:9" ht="12.75">
      <c r="A4" s="379" t="s">
        <v>673</v>
      </c>
      <c r="B4" s="379"/>
      <c r="C4" s="379"/>
      <c r="D4" s="379"/>
      <c r="E4" s="379"/>
      <c r="F4" s="379"/>
      <c r="G4" s="379"/>
      <c r="H4" s="379"/>
      <c r="I4" s="1"/>
    </row>
    <row r="5" spans="1:9" ht="13.5" thickBot="1">
      <c r="A5" s="370" t="s">
        <v>1296</v>
      </c>
      <c r="B5" s="370"/>
      <c r="C5" s="370"/>
      <c r="D5" s="370"/>
      <c r="E5" s="370"/>
      <c r="F5" s="370"/>
      <c r="G5" s="370"/>
      <c r="H5" s="370"/>
      <c r="I5" s="1" t="s">
        <v>1274</v>
      </c>
    </row>
    <row r="6" spans="1:9" s="261" customFormat="1" ht="24">
      <c r="A6" s="257" t="s">
        <v>483</v>
      </c>
      <c r="B6" s="257" t="s">
        <v>484</v>
      </c>
      <c r="C6" s="257"/>
      <c r="D6" s="258" t="s">
        <v>485</v>
      </c>
      <c r="E6" s="259" t="s">
        <v>486</v>
      </c>
      <c r="F6" s="259" t="s">
        <v>487</v>
      </c>
      <c r="G6" s="260" t="s">
        <v>1297</v>
      </c>
      <c r="H6" s="260" t="s">
        <v>1298</v>
      </c>
      <c r="I6" s="260" t="s">
        <v>1299</v>
      </c>
    </row>
    <row r="7" spans="1:9" s="261" customFormat="1" ht="13.5" thickBot="1">
      <c r="A7" s="266"/>
      <c r="B7" s="263"/>
      <c r="C7" s="263"/>
      <c r="D7" s="263"/>
      <c r="E7" s="264">
        <v>2002</v>
      </c>
      <c r="F7" s="264">
        <v>2003</v>
      </c>
      <c r="G7" s="265" t="s">
        <v>1300</v>
      </c>
      <c r="H7" s="265" t="s">
        <v>1301</v>
      </c>
      <c r="I7" s="265" t="s">
        <v>1301</v>
      </c>
    </row>
    <row r="8" spans="1:11" ht="12.75">
      <c r="A8" s="117"/>
      <c r="B8" s="117"/>
      <c r="C8" s="117"/>
      <c r="D8" s="117"/>
      <c r="E8" s="104"/>
      <c r="F8" s="104"/>
      <c r="G8" s="251"/>
      <c r="H8" s="254"/>
      <c r="I8" s="234"/>
      <c r="J8" s="255"/>
      <c r="K8" s="213"/>
    </row>
    <row r="9" spans="1:11" ht="38.25">
      <c r="A9" s="117" t="s">
        <v>658</v>
      </c>
      <c r="B9" s="160">
        <v>412</v>
      </c>
      <c r="C9" s="159"/>
      <c r="D9" s="159" t="s">
        <v>1405</v>
      </c>
      <c r="E9" s="254">
        <v>0</v>
      </c>
      <c r="F9" s="254">
        <v>63798.8</v>
      </c>
      <c r="G9" s="251">
        <v>63798.8</v>
      </c>
      <c r="H9" s="254" t="s">
        <v>1525</v>
      </c>
      <c r="I9" s="229" t="s">
        <v>1525</v>
      </c>
      <c r="J9" s="255"/>
      <c r="K9" s="213"/>
    </row>
    <row r="10" spans="1:11" ht="12.75">
      <c r="A10" s="117"/>
      <c r="B10" s="160"/>
      <c r="C10" s="159"/>
      <c r="D10" s="159"/>
      <c r="E10" s="254"/>
      <c r="F10" s="254"/>
      <c r="G10" s="251"/>
      <c r="H10" s="254"/>
      <c r="I10" s="229"/>
      <c r="J10" s="255"/>
      <c r="K10" s="213"/>
    </row>
    <row r="11" spans="1:11" ht="40.5" customHeight="1">
      <c r="A11" s="117" t="s">
        <v>494</v>
      </c>
      <c r="B11" s="160">
        <v>813</v>
      </c>
      <c r="C11" s="159"/>
      <c r="D11" s="159" t="s">
        <v>1405</v>
      </c>
      <c r="E11" s="104">
        <v>505071.7</v>
      </c>
      <c r="F11" s="104">
        <v>649362.3</v>
      </c>
      <c r="G11" s="251">
        <v>144290.6</v>
      </c>
      <c r="H11" s="254">
        <f aca="true" t="shared" si="0" ref="H11:H28">(F11/E11-1)*100</f>
        <v>28.56833990104772</v>
      </c>
      <c r="I11" s="229">
        <f>(((F11/(E11/$E$36))-1)*100)</f>
        <v>23.981066614560298</v>
      </c>
      <c r="J11" s="255"/>
      <c r="K11" s="213"/>
    </row>
    <row r="12" spans="1:11" ht="6.75" customHeight="1">
      <c r="A12" s="117"/>
      <c r="B12" s="160"/>
      <c r="C12" s="159"/>
      <c r="D12" s="159"/>
      <c r="E12" s="104"/>
      <c r="F12" s="104"/>
      <c r="G12" s="251"/>
      <c r="H12" s="254"/>
      <c r="I12" s="229"/>
      <c r="J12" s="255"/>
      <c r="K12" s="213"/>
    </row>
    <row r="13" spans="1:11" ht="38.25">
      <c r="A13" s="117" t="s">
        <v>498</v>
      </c>
      <c r="B13" s="160">
        <v>614</v>
      </c>
      <c r="C13" s="159"/>
      <c r="D13" s="159" t="s">
        <v>674</v>
      </c>
      <c r="E13" s="104">
        <v>213131</v>
      </c>
      <c r="F13" s="252">
        <v>268850.2</v>
      </c>
      <c r="G13" s="251">
        <v>55719.3</v>
      </c>
      <c r="H13" s="254">
        <f t="shared" si="0"/>
        <v>26.143170162951424</v>
      </c>
      <c r="I13" s="229">
        <f>(((F13/(E13/$E$36))-1)*100)</f>
        <v>21.642426082358156</v>
      </c>
      <c r="J13" s="255"/>
      <c r="K13" s="213"/>
    </row>
    <row r="14" spans="1:11" ht="12.75">
      <c r="A14" s="117"/>
      <c r="B14" s="160"/>
      <c r="C14" s="159"/>
      <c r="D14" s="159"/>
      <c r="E14" s="104"/>
      <c r="F14" s="252"/>
      <c r="G14" s="251"/>
      <c r="H14" s="254"/>
      <c r="I14" s="229"/>
      <c r="J14" s="255"/>
      <c r="K14" s="213"/>
    </row>
    <row r="15" spans="1:11" ht="33.75" customHeight="1">
      <c r="A15" s="117" t="s">
        <v>503</v>
      </c>
      <c r="B15" s="160">
        <v>712</v>
      </c>
      <c r="C15" s="159"/>
      <c r="D15" s="159" t="s">
        <v>675</v>
      </c>
      <c r="E15" s="104">
        <v>225924.9</v>
      </c>
      <c r="F15" s="104">
        <v>270413.6</v>
      </c>
      <c r="G15" s="251">
        <v>44488.8</v>
      </c>
      <c r="H15" s="254">
        <f t="shared" si="0"/>
        <v>19.691809092313406</v>
      </c>
      <c r="I15" s="229">
        <f>(((F15/(E15/$E$36))-1)*100)</f>
        <v>15.421247312616293</v>
      </c>
      <c r="J15" s="255"/>
      <c r="K15" s="213"/>
    </row>
    <row r="16" spans="1:11" ht="38.25">
      <c r="A16" s="117" t="s">
        <v>627</v>
      </c>
      <c r="B16" s="160">
        <v>512</v>
      </c>
      <c r="C16" s="159"/>
      <c r="D16" s="159" t="s">
        <v>1405</v>
      </c>
      <c r="E16" s="104">
        <v>150600.7</v>
      </c>
      <c r="F16" s="254">
        <v>151375</v>
      </c>
      <c r="G16" s="251">
        <v>774.3</v>
      </c>
      <c r="H16" s="254">
        <f t="shared" si="0"/>
        <v>0.5141410365290477</v>
      </c>
      <c r="I16" s="229">
        <f>(((F16/(E16/$E$36))-1)*100)</f>
        <v>-3.0721682713921172</v>
      </c>
      <c r="J16" s="255"/>
      <c r="K16" s="213"/>
    </row>
    <row r="17" spans="1:11" ht="12.75">
      <c r="A17" s="117"/>
      <c r="B17" s="160"/>
      <c r="C17" s="159"/>
      <c r="D17" s="159"/>
      <c r="E17" s="104"/>
      <c r="F17" s="254"/>
      <c r="G17" s="251"/>
      <c r="H17" s="254"/>
      <c r="I17" s="229"/>
      <c r="J17" s="255"/>
      <c r="K17" s="213"/>
    </row>
    <row r="18" spans="1:11" ht="37.5" customHeight="1">
      <c r="A18" s="253" t="s">
        <v>500</v>
      </c>
      <c r="B18" s="160">
        <v>712</v>
      </c>
      <c r="C18" s="159"/>
      <c r="D18" s="159" t="s">
        <v>1405</v>
      </c>
      <c r="E18" s="104">
        <v>331141.8</v>
      </c>
      <c r="F18" s="252">
        <v>300200.8</v>
      </c>
      <c r="G18" s="251">
        <v>-30941</v>
      </c>
      <c r="H18" s="254">
        <f t="shared" si="0"/>
        <v>-9.343731295777214</v>
      </c>
      <c r="I18" s="229">
        <f>(((F18/(E18/$E$36))-1)*100)</f>
        <v>-12.578315175444466</v>
      </c>
      <c r="J18" s="255"/>
      <c r="K18" s="213"/>
    </row>
    <row r="19" spans="1:11" ht="11.25" customHeight="1">
      <c r="A19" s="253"/>
      <c r="B19" s="160"/>
      <c r="C19" s="159"/>
      <c r="D19" s="159"/>
      <c r="E19" s="104"/>
      <c r="F19" s="252"/>
      <c r="G19" s="251"/>
      <c r="H19" s="254"/>
      <c r="I19" s="229"/>
      <c r="J19" s="255"/>
      <c r="K19" s="213"/>
    </row>
    <row r="20" spans="1:11" ht="38.25">
      <c r="A20" s="117" t="s">
        <v>630</v>
      </c>
      <c r="B20" s="160">
        <v>512</v>
      </c>
      <c r="C20" s="159"/>
      <c r="D20" s="159" t="s">
        <v>901</v>
      </c>
      <c r="E20" s="104">
        <v>149219.4</v>
      </c>
      <c r="F20" s="104">
        <v>133847.6</v>
      </c>
      <c r="G20" s="251">
        <v>-15371.8</v>
      </c>
      <c r="H20" s="254">
        <f t="shared" si="0"/>
        <v>-10.301475545404948</v>
      </c>
      <c r="I20" s="229">
        <f>(((F20/(E20/$E$36))-1)*100)</f>
        <v>-13.50188744606876</v>
      </c>
      <c r="J20" s="255"/>
      <c r="K20" s="213"/>
    </row>
    <row r="21" spans="1:11" ht="12.75">
      <c r="A21" s="117"/>
      <c r="B21" s="160"/>
      <c r="C21" s="159"/>
      <c r="D21" s="159"/>
      <c r="E21" s="104"/>
      <c r="F21" s="104"/>
      <c r="G21" s="251"/>
      <c r="H21" s="254"/>
      <c r="I21" s="229"/>
      <c r="J21" s="255"/>
      <c r="K21" s="213"/>
    </row>
    <row r="22" spans="1:11" ht="34.5" customHeight="1">
      <c r="A22" s="117" t="s">
        <v>506</v>
      </c>
      <c r="B22" s="160">
        <v>712</v>
      </c>
      <c r="C22" s="159"/>
      <c r="D22" s="159" t="s">
        <v>339</v>
      </c>
      <c r="E22" s="104">
        <v>1371969.4</v>
      </c>
      <c r="F22" s="252">
        <v>1212075.4</v>
      </c>
      <c r="G22" s="251">
        <v>-159894</v>
      </c>
      <c r="H22" s="254">
        <f t="shared" si="0"/>
        <v>-11.654341561845328</v>
      </c>
      <c r="I22" s="229">
        <f>(((F22/(E22/$E$36))-1)*100)</f>
        <v>-14.806483677411265</v>
      </c>
      <c r="J22" s="255"/>
      <c r="K22" s="213"/>
    </row>
    <row r="23" spans="1:11" ht="20.25" customHeight="1">
      <c r="A23" s="117"/>
      <c r="B23" s="160"/>
      <c r="C23" s="159"/>
      <c r="D23" s="159"/>
      <c r="E23" s="104"/>
      <c r="F23" s="252"/>
      <c r="G23" s="251"/>
      <c r="H23" s="254"/>
      <c r="I23" s="229"/>
      <c r="J23" s="255"/>
      <c r="K23" s="213"/>
    </row>
    <row r="24" spans="1:11" ht="35.25" customHeight="1">
      <c r="A24" s="117" t="s">
        <v>625</v>
      </c>
      <c r="B24" s="160">
        <v>512</v>
      </c>
      <c r="C24" s="159"/>
      <c r="D24" s="159" t="s">
        <v>1405</v>
      </c>
      <c r="E24" s="104">
        <v>300739.8</v>
      </c>
      <c r="F24" s="104">
        <v>218388.5</v>
      </c>
      <c r="G24" s="251">
        <v>-82351.3</v>
      </c>
      <c r="H24" s="254">
        <f t="shared" si="0"/>
        <v>-27.38290708446305</v>
      </c>
      <c r="I24" s="229">
        <f>(((F24/(E24/$E$36))-1)*100)</f>
        <v>-29.97385949724366</v>
      </c>
      <c r="J24" s="255"/>
      <c r="K24" s="213"/>
    </row>
    <row r="25" spans="1:11" ht="12" customHeight="1">
      <c r="A25" s="117"/>
      <c r="B25" s="160"/>
      <c r="C25" s="159"/>
      <c r="D25" s="159"/>
      <c r="E25" s="104"/>
      <c r="F25" s="104"/>
      <c r="G25" s="251"/>
      <c r="H25" s="254"/>
      <c r="I25" s="229"/>
      <c r="J25" s="255"/>
      <c r="K25" s="213"/>
    </row>
    <row r="26" spans="1:11" ht="38.25">
      <c r="A26" s="117" t="s">
        <v>641</v>
      </c>
      <c r="B26" s="160">
        <v>412</v>
      </c>
      <c r="C26" s="159"/>
      <c r="D26" s="159" t="s">
        <v>1405</v>
      </c>
      <c r="E26" s="254">
        <v>256297.4</v>
      </c>
      <c r="F26" s="254">
        <v>183528.8</v>
      </c>
      <c r="G26" s="251">
        <v>-72768.6</v>
      </c>
      <c r="H26" s="254">
        <f>(F26/E26-1)*100</f>
        <v>-28.392250565163756</v>
      </c>
      <c r="I26" s="229">
        <f>(((F26/(E26/$E$36))-1)*100)</f>
        <v>-30.94718995646901</v>
      </c>
      <c r="J26" s="255"/>
      <c r="K26" s="213"/>
    </row>
    <row r="27" spans="1:11" ht="12.75">
      <c r="A27" s="117"/>
      <c r="B27" s="160"/>
      <c r="C27" s="159"/>
      <c r="D27" s="159"/>
      <c r="E27" s="254"/>
      <c r="F27" s="254"/>
      <c r="G27" s="251"/>
      <c r="H27" s="254"/>
      <c r="I27" s="229"/>
      <c r="J27" s="255"/>
      <c r="K27" s="213"/>
    </row>
    <row r="28" spans="1:11" ht="38.25">
      <c r="A28" s="117" t="s">
        <v>631</v>
      </c>
      <c r="B28" s="160">
        <v>912</v>
      </c>
      <c r="C28" s="159"/>
      <c r="D28" s="159" t="s">
        <v>1405</v>
      </c>
      <c r="E28" s="254">
        <v>698895.6</v>
      </c>
      <c r="F28" s="254">
        <v>207255.5</v>
      </c>
      <c r="G28" s="251">
        <v>-491640.1</v>
      </c>
      <c r="H28" s="254">
        <f t="shared" si="0"/>
        <v>-70.34528476069958</v>
      </c>
      <c r="I28" s="229">
        <f>(((F28/(E28/$E$36))-1)*100)</f>
        <v>-71.40335460231326</v>
      </c>
      <c r="J28" s="255"/>
      <c r="K28" s="213"/>
    </row>
    <row r="29" spans="1:11" ht="12.75">
      <c r="A29" s="159"/>
      <c r="B29" s="253"/>
      <c r="C29" s="253"/>
      <c r="D29" s="253"/>
      <c r="E29" s="104"/>
      <c r="F29" s="252"/>
      <c r="G29" s="251"/>
      <c r="H29" s="254"/>
      <c r="I29" s="229"/>
      <c r="J29" s="255"/>
      <c r="K29" s="213"/>
    </row>
    <row r="30" spans="1:11" ht="12.75">
      <c r="A30" s="159"/>
      <c r="B30" s="160"/>
      <c r="C30" s="159"/>
      <c r="D30" s="159"/>
      <c r="E30" s="104"/>
      <c r="F30" s="104"/>
      <c r="G30" s="251"/>
      <c r="H30" s="254"/>
      <c r="I30" s="229"/>
      <c r="J30" s="255"/>
      <c r="K30" s="213"/>
    </row>
    <row r="31" spans="1:11" ht="13.5" thickBot="1">
      <c r="A31" s="421" t="s">
        <v>1272</v>
      </c>
      <c r="B31" s="421"/>
      <c r="C31" s="421"/>
      <c r="D31" s="421"/>
      <c r="E31" s="334">
        <f>SUM(E8:E30)</f>
        <v>4202991.699999999</v>
      </c>
      <c r="F31" s="334">
        <f>SUM(F8:F30)</f>
        <v>3659096.5</v>
      </c>
      <c r="G31" s="334">
        <f>SUM(G8:G30)</f>
        <v>-543895</v>
      </c>
      <c r="H31" s="334">
        <f>(F31/E31-1)*100</f>
        <v>-12.940667953258133</v>
      </c>
      <c r="I31" s="335">
        <f>(((F31/(E31/$E$36))-1)*100)</f>
        <v>-16.04691439421574</v>
      </c>
      <c r="J31" s="255"/>
      <c r="K31" s="213"/>
    </row>
    <row r="32" spans="1:9" ht="25.5" customHeight="1">
      <c r="A32" s="416" t="s">
        <v>462</v>
      </c>
      <c r="B32" s="416"/>
      <c r="C32" s="416"/>
      <c r="D32" s="416"/>
      <c r="E32" s="416"/>
      <c r="F32" s="416"/>
      <c r="G32" s="416"/>
      <c r="H32" s="416"/>
      <c r="I32" s="416"/>
    </row>
    <row r="33" spans="1:9" ht="12.75">
      <c r="A33" s="410"/>
      <c r="B33" s="410"/>
      <c r="C33" s="410"/>
      <c r="D33" s="410"/>
      <c r="E33" s="410"/>
      <c r="F33" s="410"/>
      <c r="G33" s="410"/>
      <c r="H33" s="410"/>
      <c r="I33" s="410"/>
    </row>
    <row r="34" spans="1:9" ht="12.75">
      <c r="A34" s="411"/>
      <c r="B34" s="411"/>
      <c r="C34" s="411"/>
      <c r="D34" s="411"/>
      <c r="E34" s="411"/>
      <c r="F34" s="411"/>
      <c r="G34" s="411"/>
      <c r="H34" s="411"/>
      <c r="I34" s="411"/>
    </row>
    <row r="35" spans="1:9" ht="12.75">
      <c r="A35" s="410"/>
      <c r="B35" s="410"/>
      <c r="C35" s="410"/>
      <c r="D35" s="410"/>
      <c r="E35" s="410"/>
      <c r="F35" s="410"/>
      <c r="G35" s="410"/>
      <c r="H35" s="410"/>
      <c r="I35" s="410"/>
    </row>
    <row r="36" spans="1:9" ht="14.25" hidden="1">
      <c r="A36" s="206"/>
      <c r="B36" s="207"/>
      <c r="C36" s="166"/>
      <c r="D36" s="166"/>
      <c r="E36" s="166">
        <v>0.9643203506398387</v>
      </c>
      <c r="F36" s="166"/>
      <c r="G36" s="166"/>
      <c r="H36" s="166"/>
      <c r="I36" s="1"/>
    </row>
    <row r="37" spans="1:9" ht="12.75">
      <c r="A37" s="410"/>
      <c r="B37" s="410"/>
      <c r="C37" s="410"/>
      <c r="D37" s="410"/>
      <c r="E37" s="410"/>
      <c r="F37" s="410"/>
      <c r="G37" s="410"/>
      <c r="H37" s="410"/>
      <c r="I37" s="410"/>
    </row>
    <row r="38" spans="1:9" ht="12.75">
      <c r="A38" s="411"/>
      <c r="B38" s="411"/>
      <c r="C38" s="411"/>
      <c r="D38" s="411"/>
      <c r="E38" s="411"/>
      <c r="F38" s="411"/>
      <c r="G38" s="411"/>
      <c r="H38" s="411"/>
      <c r="I38" s="411"/>
    </row>
    <row r="39" spans="1:9" ht="12.75">
      <c r="A39" s="398"/>
      <c r="B39" s="398"/>
      <c r="C39" s="398"/>
      <c r="D39" s="398"/>
      <c r="E39" s="398"/>
      <c r="F39" s="398"/>
      <c r="G39" s="398"/>
      <c r="H39" s="398"/>
      <c r="I39" s="398"/>
    </row>
  </sheetData>
  <mergeCells count="13">
    <mergeCell ref="A37:I37"/>
    <mergeCell ref="A38:I38"/>
    <mergeCell ref="A39:I39"/>
    <mergeCell ref="A31:D31"/>
    <mergeCell ref="A32:I32"/>
    <mergeCell ref="A34:I34"/>
    <mergeCell ref="A35:I35"/>
    <mergeCell ref="A5:H5"/>
    <mergeCell ref="A33:I33"/>
    <mergeCell ref="A1:H1"/>
    <mergeCell ref="A2:H2"/>
    <mergeCell ref="A3:H3"/>
    <mergeCell ref="A4:H4"/>
  </mergeCells>
  <printOptions horizontalCentered="1" verticalCentered="1"/>
  <pageMargins left="0.73" right="0.75" top="1" bottom="1" header="0" footer="0"/>
  <pageSetup horizontalDpi="600" verticalDpi="600" orientation="landscape" scale="70" r:id="rId1"/>
  <headerFooter alignWithMargins="0">
    <oddFooter>&amp;C54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="75" zoomScaleNormal="75" workbookViewId="0" topLeftCell="A1">
      <selection activeCell="A2" sqref="A2:H2"/>
    </sheetView>
  </sheetViews>
  <sheetFormatPr defaultColWidth="11.421875" defaultRowHeight="12.75"/>
  <cols>
    <col min="1" max="1" width="43.7109375" style="0" customWidth="1"/>
    <col min="2" max="2" width="6.57421875" style="0" customWidth="1"/>
    <col min="3" max="3" width="3.28125" style="0" customWidth="1"/>
    <col min="4" max="4" width="31.57421875" style="0" customWidth="1"/>
    <col min="5" max="5" width="12.8515625" style="0" customWidth="1"/>
    <col min="6" max="6" width="14.421875" style="0" customWidth="1"/>
    <col min="7" max="7" width="14.28125" style="0" customWidth="1"/>
    <col min="8" max="8" width="15.421875" style="0" customWidth="1"/>
    <col min="9" max="9" width="14.28125" style="0" customWidth="1"/>
  </cols>
  <sheetData>
    <row r="1" spans="1:9" ht="15.75">
      <c r="A1" s="366" t="s">
        <v>620</v>
      </c>
      <c r="B1" s="366"/>
      <c r="C1" s="366"/>
      <c r="D1" s="366"/>
      <c r="E1" s="366"/>
      <c r="F1" s="366"/>
      <c r="G1" s="366"/>
      <c r="H1" s="366"/>
      <c r="I1" s="1"/>
    </row>
    <row r="2" spans="1:9" ht="12.75">
      <c r="A2" s="379" t="s">
        <v>1295</v>
      </c>
      <c r="B2" s="379"/>
      <c r="C2" s="379"/>
      <c r="D2" s="379"/>
      <c r="E2" s="379"/>
      <c r="F2" s="379"/>
      <c r="G2" s="379"/>
      <c r="H2" s="379"/>
      <c r="I2" s="1"/>
    </row>
    <row r="3" spans="1:9" ht="12.75">
      <c r="A3" s="379" t="s">
        <v>492</v>
      </c>
      <c r="B3" s="379"/>
      <c r="C3" s="379"/>
      <c r="D3" s="379"/>
      <c r="E3" s="379"/>
      <c r="F3" s="379"/>
      <c r="G3" s="379"/>
      <c r="H3" s="379"/>
      <c r="I3" s="1"/>
    </row>
    <row r="4" spans="1:9" ht="12.75">
      <c r="A4" s="379" t="s">
        <v>664</v>
      </c>
      <c r="B4" s="379"/>
      <c r="C4" s="379"/>
      <c r="D4" s="379"/>
      <c r="E4" s="379"/>
      <c r="F4" s="379"/>
      <c r="G4" s="379"/>
      <c r="H4" s="379"/>
      <c r="I4" s="1"/>
    </row>
    <row r="5" spans="1:9" ht="13.5" thickBot="1">
      <c r="A5" s="370" t="s">
        <v>1296</v>
      </c>
      <c r="B5" s="370"/>
      <c r="C5" s="370"/>
      <c r="D5" s="370"/>
      <c r="E5" s="370"/>
      <c r="F5" s="370"/>
      <c r="G5" s="370"/>
      <c r="H5" s="370"/>
      <c r="I5" s="1" t="s">
        <v>1275</v>
      </c>
    </row>
    <row r="6" spans="1:9" s="261" customFormat="1" ht="24">
      <c r="A6" s="257" t="s">
        <v>483</v>
      </c>
      <c r="B6" s="257" t="s">
        <v>484</v>
      </c>
      <c r="C6" s="257"/>
      <c r="D6" s="258" t="s">
        <v>485</v>
      </c>
      <c r="E6" s="259" t="s">
        <v>486</v>
      </c>
      <c r="F6" s="259" t="s">
        <v>487</v>
      </c>
      <c r="G6" s="260" t="s">
        <v>1297</v>
      </c>
      <c r="H6" s="260" t="s">
        <v>1298</v>
      </c>
      <c r="I6" s="260" t="s">
        <v>1299</v>
      </c>
    </row>
    <row r="7" spans="1:9" s="261" customFormat="1" ht="13.5" thickBot="1">
      <c r="A7" s="266"/>
      <c r="B7" s="263"/>
      <c r="C7" s="263"/>
      <c r="D7" s="263"/>
      <c r="E7" s="264">
        <v>2002</v>
      </c>
      <c r="F7" s="264">
        <v>2003</v>
      </c>
      <c r="G7" s="265" t="s">
        <v>1300</v>
      </c>
      <c r="H7" s="265" t="s">
        <v>1301</v>
      </c>
      <c r="I7" s="265" t="s">
        <v>1301</v>
      </c>
    </row>
    <row r="8" spans="1:11" ht="12.75">
      <c r="A8" s="117"/>
      <c r="B8" s="117"/>
      <c r="C8" s="117"/>
      <c r="D8" s="117"/>
      <c r="E8" s="104"/>
      <c r="F8" s="104"/>
      <c r="G8" s="251"/>
      <c r="H8" s="254"/>
      <c r="I8" s="234"/>
      <c r="J8" s="213"/>
      <c r="K8" s="213"/>
    </row>
    <row r="9" spans="1:11" ht="30.75" customHeight="1">
      <c r="A9" s="117" t="s">
        <v>639</v>
      </c>
      <c r="B9" s="160">
        <v>511</v>
      </c>
      <c r="C9" s="159"/>
      <c r="D9" s="159" t="s">
        <v>667</v>
      </c>
      <c r="E9" s="254">
        <v>0</v>
      </c>
      <c r="F9" s="254">
        <v>21300.2</v>
      </c>
      <c r="G9" s="251">
        <v>21300.2</v>
      </c>
      <c r="H9" s="229" t="s">
        <v>1525</v>
      </c>
      <c r="I9" s="229" t="s">
        <v>1525</v>
      </c>
      <c r="J9" s="213"/>
      <c r="K9" s="213"/>
    </row>
    <row r="10" spans="1:11" ht="10.5" customHeight="1">
      <c r="A10" s="117"/>
      <c r="B10" s="160"/>
      <c r="C10" s="159"/>
      <c r="D10" s="159"/>
      <c r="E10" s="254"/>
      <c r="F10" s="254"/>
      <c r="G10" s="251"/>
      <c r="H10" s="229"/>
      <c r="I10" s="229"/>
      <c r="J10" s="213"/>
      <c r="K10" s="213"/>
    </row>
    <row r="11" spans="1:11" ht="21.75" customHeight="1">
      <c r="A11" s="117" t="s">
        <v>630</v>
      </c>
      <c r="B11" s="160">
        <v>513</v>
      </c>
      <c r="C11" s="159"/>
      <c r="D11" s="159" t="s">
        <v>669</v>
      </c>
      <c r="E11" s="104">
        <v>45117.8</v>
      </c>
      <c r="F11" s="104">
        <v>57600.1</v>
      </c>
      <c r="G11" s="251">
        <v>12482.3</v>
      </c>
      <c r="H11" s="254">
        <f aca="true" t="shared" si="0" ref="H11:H33">(F11/E11-1)*100</f>
        <v>27.66602094960302</v>
      </c>
      <c r="I11" s="229">
        <f>(((F11/(E11/$E$40))-1)*100)</f>
        <v>23.11094208691418</v>
      </c>
      <c r="J11" s="213"/>
      <c r="K11" s="213"/>
    </row>
    <row r="12" spans="1:11" ht="9" customHeight="1">
      <c r="A12" s="117"/>
      <c r="B12" s="160"/>
      <c r="C12" s="159"/>
      <c r="D12" s="159"/>
      <c r="E12" s="104"/>
      <c r="F12" s="104"/>
      <c r="G12" s="251"/>
      <c r="H12" s="254"/>
      <c r="I12" s="229"/>
      <c r="J12" s="213"/>
      <c r="K12" s="213"/>
    </row>
    <row r="13" spans="1:11" ht="35.25" customHeight="1">
      <c r="A13" s="117" t="s">
        <v>625</v>
      </c>
      <c r="B13" s="160">
        <v>511</v>
      </c>
      <c r="C13" s="159"/>
      <c r="D13" s="159" t="s">
        <v>665</v>
      </c>
      <c r="E13" s="104">
        <v>53336.8</v>
      </c>
      <c r="F13" s="104">
        <v>64911.1</v>
      </c>
      <c r="G13" s="251">
        <v>11574.2</v>
      </c>
      <c r="H13" s="254">
        <f t="shared" si="0"/>
        <v>21.700401973871685</v>
      </c>
      <c r="I13" s="229">
        <f>(((F13/(E13/$E$40))-1)*100)</f>
        <v>17.358174304453257</v>
      </c>
      <c r="J13" s="213"/>
      <c r="K13" s="213"/>
    </row>
    <row r="14" spans="1:11" ht="24.75" customHeight="1">
      <c r="A14" s="117" t="s">
        <v>498</v>
      </c>
      <c r="B14" s="160">
        <v>615</v>
      </c>
      <c r="C14" s="159"/>
      <c r="D14" s="159" t="s">
        <v>666</v>
      </c>
      <c r="E14" s="104">
        <v>50797.6</v>
      </c>
      <c r="F14" s="252">
        <v>61746.2</v>
      </c>
      <c r="G14" s="251">
        <v>10948.6</v>
      </c>
      <c r="H14" s="254">
        <f t="shared" si="0"/>
        <v>21.55338047466808</v>
      </c>
      <c r="I14" s="229">
        <f>(((F14/(E14/$E$40))-1)*100)</f>
        <v>17.216398480789664</v>
      </c>
      <c r="J14" s="213"/>
      <c r="K14" s="213"/>
    </row>
    <row r="15" spans="1:11" ht="7.5" customHeight="1">
      <c r="A15" s="117"/>
      <c r="B15" s="160"/>
      <c r="C15" s="159"/>
      <c r="D15" s="159"/>
      <c r="E15" s="104"/>
      <c r="F15" s="252"/>
      <c r="G15" s="251"/>
      <c r="H15" s="254"/>
      <c r="I15" s="229"/>
      <c r="J15" s="213"/>
      <c r="K15" s="213"/>
    </row>
    <row r="16" spans="1:11" ht="25.5">
      <c r="A16" s="117" t="s">
        <v>641</v>
      </c>
      <c r="B16" s="160">
        <v>413</v>
      </c>
      <c r="C16" s="159"/>
      <c r="D16" s="159" t="s">
        <v>1241</v>
      </c>
      <c r="E16" s="254">
        <v>44339.7</v>
      </c>
      <c r="F16" s="254">
        <v>53527.2</v>
      </c>
      <c r="G16" s="251">
        <v>9187.5</v>
      </c>
      <c r="H16" s="254">
        <f t="shared" si="0"/>
        <v>20.720708529827682</v>
      </c>
      <c r="I16" s="229">
        <f>(((F16/(E16/$E$40))-1)*100)</f>
        <v>16.41343597897318</v>
      </c>
      <c r="J16" s="213"/>
      <c r="K16" s="213"/>
    </row>
    <row r="17" spans="1:11" ht="12.75">
      <c r="A17" s="117"/>
      <c r="B17" s="160"/>
      <c r="C17" s="159"/>
      <c r="D17" s="159"/>
      <c r="E17" s="254"/>
      <c r="F17" s="254"/>
      <c r="G17" s="251"/>
      <c r="H17" s="254"/>
      <c r="I17" s="229"/>
      <c r="J17" s="213"/>
      <c r="K17" s="213"/>
    </row>
    <row r="18" spans="1:11" ht="24" customHeight="1">
      <c r="A18" s="117" t="s">
        <v>631</v>
      </c>
      <c r="B18" s="160">
        <v>214</v>
      </c>
      <c r="C18" s="159"/>
      <c r="D18" s="159" t="s">
        <v>669</v>
      </c>
      <c r="E18" s="254">
        <v>28790.6</v>
      </c>
      <c r="F18" s="254">
        <v>34630</v>
      </c>
      <c r="G18" s="251">
        <v>5839.4</v>
      </c>
      <c r="H18" s="254">
        <f t="shared" si="0"/>
        <v>20.282314366494635</v>
      </c>
      <c r="I18" s="229">
        <f>(((F18/(E18/$E$40))-1)*100)</f>
        <v>15.990683565669395</v>
      </c>
      <c r="J18" s="213"/>
      <c r="K18" s="213"/>
    </row>
    <row r="19" spans="1:11" ht="12" customHeight="1">
      <c r="A19" s="117"/>
      <c r="B19" s="160"/>
      <c r="C19" s="159"/>
      <c r="D19" s="159"/>
      <c r="E19" s="254"/>
      <c r="F19" s="254"/>
      <c r="G19" s="251"/>
      <c r="H19" s="254"/>
      <c r="I19" s="229"/>
      <c r="J19" s="213"/>
      <c r="K19" s="213"/>
    </row>
    <row r="20" spans="1:11" ht="25.5">
      <c r="A20" s="117" t="s">
        <v>506</v>
      </c>
      <c r="B20" s="160">
        <v>713</v>
      </c>
      <c r="C20" s="159"/>
      <c r="D20" s="159" t="s">
        <v>665</v>
      </c>
      <c r="E20" s="104">
        <v>121412.2</v>
      </c>
      <c r="F20" s="252">
        <v>136540</v>
      </c>
      <c r="G20" s="251">
        <v>15127.8</v>
      </c>
      <c r="H20" s="254">
        <f t="shared" si="0"/>
        <v>12.459868118689887</v>
      </c>
      <c r="I20" s="229">
        <f>(((F20/(E20/$E$40))-1)*100)</f>
        <v>8.447339457125057</v>
      </c>
      <c r="J20" s="213"/>
      <c r="K20" s="213"/>
    </row>
    <row r="21" spans="1:11" ht="12.75">
      <c r="A21" s="117"/>
      <c r="B21" s="160"/>
      <c r="C21" s="159"/>
      <c r="D21" s="159"/>
      <c r="E21" s="104"/>
      <c r="F21" s="252"/>
      <c r="G21" s="251"/>
      <c r="H21" s="254"/>
      <c r="I21" s="229"/>
      <c r="J21" s="213"/>
      <c r="K21" s="213"/>
    </row>
    <row r="22" spans="1:11" ht="28.5" customHeight="1">
      <c r="A22" s="117" t="s">
        <v>646</v>
      </c>
      <c r="B22" s="160">
        <v>111</v>
      </c>
      <c r="C22" s="159"/>
      <c r="D22" s="159" t="s">
        <v>672</v>
      </c>
      <c r="E22" s="104">
        <v>11562.6</v>
      </c>
      <c r="F22" s="254">
        <v>11961.4</v>
      </c>
      <c r="G22" s="251">
        <v>398.8</v>
      </c>
      <c r="H22" s="254">
        <f t="shared" si="0"/>
        <v>3.4490512514486316</v>
      </c>
      <c r="I22" s="229">
        <f>(((F22/(E22/$E$40))-1)*100)</f>
        <v>-0.24197462384442092</v>
      </c>
      <c r="J22" s="213"/>
      <c r="K22" s="213"/>
    </row>
    <row r="23" spans="1:11" ht="11.25" customHeight="1">
      <c r="A23" s="117"/>
      <c r="B23" s="160"/>
      <c r="C23" s="159"/>
      <c r="D23" s="159"/>
      <c r="E23" s="104"/>
      <c r="F23" s="254"/>
      <c r="G23" s="251"/>
      <c r="H23" s="254"/>
      <c r="I23" s="229"/>
      <c r="J23" s="213"/>
      <c r="K23" s="213"/>
    </row>
    <row r="24" spans="1:11" ht="26.25" customHeight="1">
      <c r="A24" s="253" t="s">
        <v>501</v>
      </c>
      <c r="B24" s="160">
        <v>140</v>
      </c>
      <c r="C24" s="159"/>
      <c r="D24" s="159" t="s">
        <v>667</v>
      </c>
      <c r="E24" s="104">
        <v>90147.9</v>
      </c>
      <c r="F24" s="104">
        <v>83121.9</v>
      </c>
      <c r="G24" s="251">
        <v>-7026.1</v>
      </c>
      <c r="H24" s="254">
        <f t="shared" si="0"/>
        <v>-7.793858758773087</v>
      </c>
      <c r="I24" s="229">
        <f>(((F24/(E24/$E$40))-1)*100)</f>
        <v>-11.083741547113569</v>
      </c>
      <c r="J24" s="213"/>
      <c r="K24" s="213"/>
    </row>
    <row r="25" spans="1:11" ht="9.75" customHeight="1">
      <c r="A25" s="253"/>
      <c r="B25" s="160"/>
      <c r="C25" s="159"/>
      <c r="D25" s="159"/>
      <c r="E25" s="104"/>
      <c r="F25" s="104"/>
      <c r="G25" s="251"/>
      <c r="H25" s="254"/>
      <c r="I25" s="229"/>
      <c r="J25" s="213"/>
      <c r="K25" s="213"/>
    </row>
    <row r="26" spans="1:11" ht="51">
      <c r="A26" s="117" t="s">
        <v>634</v>
      </c>
      <c r="B26" s="160">
        <v>413</v>
      </c>
      <c r="C26" s="159"/>
      <c r="D26" s="159" t="s">
        <v>671</v>
      </c>
      <c r="E26" s="254">
        <v>38670.7</v>
      </c>
      <c r="F26" s="254">
        <v>33280</v>
      </c>
      <c r="G26" s="251">
        <v>-5390.7</v>
      </c>
      <c r="H26" s="254">
        <f t="shared" si="0"/>
        <v>-13.940011429842226</v>
      </c>
      <c r="I26" s="229">
        <f>(((F26/(E26/$E$40))-1)*100)</f>
        <v>-17.01060164596495</v>
      </c>
      <c r="J26" s="213"/>
      <c r="K26" s="213"/>
    </row>
    <row r="27" spans="1:11" ht="12.75">
      <c r="A27" s="117"/>
      <c r="B27" s="160"/>
      <c r="C27" s="159"/>
      <c r="D27" s="159"/>
      <c r="E27" s="254"/>
      <c r="F27" s="254"/>
      <c r="G27" s="251"/>
      <c r="H27" s="254"/>
      <c r="I27" s="229"/>
      <c r="J27" s="213"/>
      <c r="K27" s="213"/>
    </row>
    <row r="28" spans="1:11" ht="25.5">
      <c r="A28" s="117" t="s">
        <v>633</v>
      </c>
      <c r="B28" s="160">
        <v>413</v>
      </c>
      <c r="C28" s="159"/>
      <c r="D28" s="159" t="s">
        <v>670</v>
      </c>
      <c r="E28" s="254">
        <v>13078.4</v>
      </c>
      <c r="F28" s="104">
        <v>10964.7</v>
      </c>
      <c r="G28" s="251">
        <v>-2113.7</v>
      </c>
      <c r="H28" s="254">
        <f t="shared" si="0"/>
        <v>-16.161762906777575</v>
      </c>
      <c r="I28" s="229">
        <f>(((F28/(E28/$E$40))-1)*100)</f>
        <v>-19.153081809237825</v>
      </c>
      <c r="J28" s="213"/>
      <c r="K28" s="213"/>
    </row>
    <row r="29" spans="1:11" ht="9" customHeight="1">
      <c r="A29" s="117"/>
      <c r="B29" s="160"/>
      <c r="C29" s="159"/>
      <c r="D29" s="159"/>
      <c r="E29" s="254"/>
      <c r="F29" s="104"/>
      <c r="G29" s="251"/>
      <c r="H29" s="254"/>
      <c r="I29" s="229"/>
      <c r="J29" s="213"/>
      <c r="K29" s="213"/>
    </row>
    <row r="30" spans="1:11" ht="25.5">
      <c r="A30" s="117" t="s">
        <v>503</v>
      </c>
      <c r="B30" s="160">
        <v>713</v>
      </c>
      <c r="C30" s="159"/>
      <c r="D30" s="159" t="s">
        <v>668</v>
      </c>
      <c r="E30" s="104">
        <v>117579.9</v>
      </c>
      <c r="F30" s="104">
        <v>85574.2</v>
      </c>
      <c r="G30" s="251">
        <v>-32005.8</v>
      </c>
      <c r="H30" s="254">
        <f t="shared" si="0"/>
        <v>-27.220383756067147</v>
      </c>
      <c r="I30" s="229">
        <f>(((F30/(E30/$E$40))-1)*100)</f>
        <v>-29.817134944217784</v>
      </c>
      <c r="J30" s="213"/>
      <c r="K30" s="213"/>
    </row>
    <row r="31" spans="1:11" ht="25.5">
      <c r="A31" s="117" t="s">
        <v>637</v>
      </c>
      <c r="B31" s="160">
        <v>610</v>
      </c>
      <c r="C31" s="159"/>
      <c r="D31" s="159" t="s">
        <v>1123</v>
      </c>
      <c r="E31" s="104">
        <v>25038.8</v>
      </c>
      <c r="F31" s="104">
        <v>16921.4</v>
      </c>
      <c r="G31" s="251">
        <v>-8117.4</v>
      </c>
      <c r="H31" s="254">
        <f t="shared" si="0"/>
        <v>-32.4192852692621</v>
      </c>
      <c r="I31" s="229">
        <f>(((F31/(E31/$E$40))-1)*100)</f>
        <v>-34.830541474363905</v>
      </c>
      <c r="J31" s="213"/>
      <c r="K31" s="213"/>
    </row>
    <row r="32" spans="1:11" ht="12.75">
      <c r="A32" s="117"/>
      <c r="B32" s="160"/>
      <c r="C32" s="159"/>
      <c r="D32" s="159"/>
      <c r="E32" s="104"/>
      <c r="F32" s="104"/>
      <c r="G32" s="251"/>
      <c r="H32" s="254"/>
      <c r="I32" s="229"/>
      <c r="J32" s="213"/>
      <c r="K32" s="213"/>
    </row>
    <row r="33" spans="1:11" ht="25.5">
      <c r="A33" s="117" t="s">
        <v>494</v>
      </c>
      <c r="B33" s="160">
        <v>813</v>
      </c>
      <c r="C33" s="159"/>
      <c r="D33" s="159" t="s">
        <v>665</v>
      </c>
      <c r="E33" s="104">
        <v>126814.7</v>
      </c>
      <c r="F33" s="104">
        <v>84831.6</v>
      </c>
      <c r="G33" s="251">
        <v>-41983</v>
      </c>
      <c r="H33" s="254">
        <f t="shared" si="0"/>
        <v>-33.10586233299452</v>
      </c>
      <c r="I33" s="229">
        <f>(((F33/(E33/$E$40))-1)*100)</f>
        <v>-35.49262170920363</v>
      </c>
      <c r="J33" s="213"/>
      <c r="K33" s="213"/>
    </row>
    <row r="34" spans="1:11" ht="12.75">
      <c r="A34" s="159"/>
      <c r="B34" s="117"/>
      <c r="C34" s="117"/>
      <c r="D34" s="117"/>
      <c r="E34" s="104"/>
      <c r="F34" s="104"/>
      <c r="G34" s="251"/>
      <c r="H34" s="254"/>
      <c r="I34" s="234"/>
      <c r="J34" s="213"/>
      <c r="K34" s="213"/>
    </row>
    <row r="35" spans="1:11" ht="13.5" thickBot="1">
      <c r="A35" s="423" t="s">
        <v>1273</v>
      </c>
      <c r="B35" s="423"/>
      <c r="C35" s="423"/>
      <c r="D35" s="423"/>
      <c r="E35" s="337">
        <f>SUM(E8:E34)</f>
        <v>766687.7</v>
      </c>
      <c r="F35" s="337">
        <f>SUM(F8:F34)</f>
        <v>756909.9999999999</v>
      </c>
      <c r="G35" s="337">
        <f>SUM(G8:G34)</f>
        <v>-9777.900000000001</v>
      </c>
      <c r="H35" s="337">
        <f>(F35/E35-1)*100</f>
        <v>-1.2753171858633006</v>
      </c>
      <c r="I35" s="338">
        <f>(((F35/(E35/$E$40))-1)*100)</f>
        <v>-4.797779251864842</v>
      </c>
      <c r="J35" s="213"/>
      <c r="K35" s="213"/>
    </row>
    <row r="36" spans="1:9" ht="24" customHeight="1">
      <c r="A36" s="424" t="s">
        <v>461</v>
      </c>
      <c r="B36" s="424"/>
      <c r="C36" s="424"/>
      <c r="D36" s="424"/>
      <c r="E36" s="424"/>
      <c r="F36" s="424"/>
      <c r="G36" s="424"/>
      <c r="H36" s="424"/>
      <c r="I36" s="424"/>
    </row>
    <row r="37" spans="1:9" ht="12.75">
      <c r="A37" s="410"/>
      <c r="B37" s="410"/>
      <c r="C37" s="410"/>
      <c r="D37" s="410"/>
      <c r="E37" s="410"/>
      <c r="F37" s="410"/>
      <c r="G37" s="410"/>
      <c r="H37" s="410"/>
      <c r="I37" s="410"/>
    </row>
    <row r="38" spans="1:9" ht="12.75">
      <c r="A38" s="411"/>
      <c r="B38" s="411"/>
      <c r="C38" s="411"/>
      <c r="D38" s="411"/>
      <c r="E38" s="411"/>
      <c r="F38" s="411"/>
      <c r="G38" s="411"/>
      <c r="H38" s="411"/>
      <c r="I38" s="411"/>
    </row>
    <row r="39" spans="1:9" ht="12.75">
      <c r="A39" s="410"/>
      <c r="B39" s="410"/>
      <c r="C39" s="410"/>
      <c r="D39" s="410"/>
      <c r="E39" s="410"/>
      <c r="F39" s="410"/>
      <c r="G39" s="410"/>
      <c r="H39" s="410"/>
      <c r="I39" s="410"/>
    </row>
    <row r="40" spans="1:9" ht="14.25" hidden="1">
      <c r="A40" s="206"/>
      <c r="B40" s="207"/>
      <c r="C40" s="166"/>
      <c r="D40" s="166"/>
      <c r="E40" s="166">
        <v>0.9643203506398387</v>
      </c>
      <c r="F40" s="166"/>
      <c r="G40" s="166"/>
      <c r="H40" s="166"/>
      <c r="I40" s="1"/>
    </row>
    <row r="41" spans="1:9" ht="12.75">
      <c r="A41" s="410"/>
      <c r="B41" s="410"/>
      <c r="C41" s="410"/>
      <c r="D41" s="410"/>
      <c r="E41" s="410"/>
      <c r="F41" s="410"/>
      <c r="G41" s="410"/>
      <c r="H41" s="410"/>
      <c r="I41" s="410"/>
    </row>
    <row r="42" spans="1:9" ht="12.75">
      <c r="A42" s="411"/>
      <c r="B42" s="411"/>
      <c r="C42" s="411"/>
      <c r="D42" s="411"/>
      <c r="E42" s="411"/>
      <c r="F42" s="411"/>
      <c r="G42" s="411"/>
      <c r="H42" s="411"/>
      <c r="I42" s="411"/>
    </row>
    <row r="43" spans="1:9" ht="12.75">
      <c r="A43" s="398"/>
      <c r="B43" s="398"/>
      <c r="C43" s="398"/>
      <c r="D43" s="398"/>
      <c r="E43" s="398"/>
      <c r="F43" s="398"/>
      <c r="G43" s="398"/>
      <c r="H43" s="398"/>
      <c r="I43" s="398"/>
    </row>
  </sheetData>
  <mergeCells count="13">
    <mergeCell ref="A41:I41"/>
    <mergeCell ref="A42:I42"/>
    <mergeCell ref="A43:I43"/>
    <mergeCell ref="A35:D35"/>
    <mergeCell ref="A36:I36"/>
    <mergeCell ref="A38:I38"/>
    <mergeCell ref="A39:I39"/>
    <mergeCell ref="A5:H5"/>
    <mergeCell ref="A37:I37"/>
    <mergeCell ref="A1:H1"/>
    <mergeCell ref="A2:H2"/>
    <mergeCell ref="A3:H3"/>
    <mergeCell ref="A4:H4"/>
  </mergeCells>
  <printOptions horizontalCentered="1" verticalCentered="1"/>
  <pageMargins left="0.71" right="0.75" top="1" bottom="1" header="0" footer="0"/>
  <pageSetup horizontalDpi="600" verticalDpi="600" orientation="landscape" scale="70" r:id="rId1"/>
  <headerFooter alignWithMargins="0">
    <oddFooter>&amp;C55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0:F20"/>
  <sheetViews>
    <sheetView workbookViewId="0" topLeftCell="A6">
      <selection activeCell="C13" sqref="C13"/>
    </sheetView>
  </sheetViews>
  <sheetFormatPr defaultColWidth="11.421875" defaultRowHeight="12.75"/>
  <sheetData>
    <row r="20" spans="1:6" ht="18">
      <c r="A20" s="285" t="s">
        <v>1262</v>
      </c>
      <c r="C20" s="284"/>
      <c r="D20" s="284"/>
      <c r="E20" s="284"/>
      <c r="F20" s="284"/>
    </row>
  </sheetData>
  <printOptions horizontalCentered="1"/>
  <pageMargins left="0.1968503937007874" right="0.75" top="0.1968503937007874" bottom="0.1968503937007874" header="0" footer="0"/>
  <pageSetup horizontalDpi="600" verticalDpi="600" orientation="landscape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showGridLines="0" zoomScale="75" zoomScaleNormal="75" zoomScaleSheetLayoutView="75" workbookViewId="0" topLeftCell="A1">
      <selection activeCell="A13" sqref="A13:C13"/>
    </sheetView>
  </sheetViews>
  <sheetFormatPr defaultColWidth="11.421875" defaultRowHeight="12" customHeight="1"/>
  <cols>
    <col min="1" max="1" width="3.7109375" style="2" customWidth="1"/>
    <col min="2" max="2" width="8.57421875" style="2" customWidth="1"/>
    <col min="3" max="3" width="53.421875" style="2" customWidth="1"/>
    <col min="4" max="4" width="3.8515625" style="2" customWidth="1"/>
    <col min="5" max="5" width="19.8515625" style="2" customWidth="1"/>
    <col min="6" max="6" width="3.140625" style="2" customWidth="1"/>
    <col min="7" max="7" width="18.28125" style="2" customWidth="1"/>
    <col min="8" max="8" width="3.421875" style="2" customWidth="1"/>
    <col min="9" max="9" width="18.7109375" style="2" customWidth="1"/>
    <col min="10" max="10" width="2.8515625" style="2" customWidth="1"/>
    <col min="11" max="11" width="10.7109375" style="2" customWidth="1"/>
    <col min="12" max="12" width="2.28125" style="2" customWidth="1"/>
    <col min="13" max="13" width="1.421875" style="2" customWidth="1"/>
    <col min="14" max="14" width="9.421875" style="2" customWidth="1"/>
    <col min="15" max="15" width="3.28125" style="2" customWidth="1"/>
    <col min="16" max="16384" width="20.421875" style="2" customWidth="1"/>
  </cols>
  <sheetData>
    <row r="1" ht="12" customHeight="1">
      <c r="E1" s="112"/>
    </row>
    <row r="2" spans="1:15" ht="14.25" customHeight="1">
      <c r="A2" s="366" t="s">
        <v>988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96"/>
    </row>
    <row r="3" spans="1:15" ht="13.5" customHeight="1">
      <c r="A3" s="366" t="s">
        <v>991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97"/>
    </row>
    <row r="4" spans="1:15" ht="13.5" customHeight="1">
      <c r="A4" s="369" t="s">
        <v>996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95"/>
    </row>
    <row r="5" spans="1:15" ht="13.5" customHeight="1" thickBot="1">
      <c r="A5" s="370" t="s">
        <v>1296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94"/>
    </row>
    <row r="6" spans="1:15" s="7" customFormat="1" ht="34.5" customHeight="1">
      <c r="A6" s="145"/>
      <c r="B6" s="145"/>
      <c r="C6" s="145"/>
      <c r="D6" s="145"/>
      <c r="E6" s="387">
        <v>2002</v>
      </c>
      <c r="F6" s="387"/>
      <c r="G6" s="275"/>
      <c r="H6" s="145"/>
      <c r="I6" s="274">
        <v>2003</v>
      </c>
      <c r="J6" s="145"/>
      <c r="K6" s="389" t="s">
        <v>999</v>
      </c>
      <c r="L6" s="389"/>
      <c r="M6" s="389"/>
      <c r="N6" s="389"/>
      <c r="O6" s="290"/>
    </row>
    <row r="7" spans="1:17" s="7" customFormat="1" ht="49.5" customHeight="1">
      <c r="A7" s="276"/>
      <c r="B7" s="367" t="s">
        <v>990</v>
      </c>
      <c r="C7" s="367"/>
      <c r="D7" s="277"/>
      <c r="E7" s="279" t="s">
        <v>1001</v>
      </c>
      <c r="F7" s="388" t="s">
        <v>1003</v>
      </c>
      <c r="G7" s="388"/>
      <c r="H7" s="388"/>
      <c r="I7" s="291" t="s">
        <v>1002</v>
      </c>
      <c r="J7" s="277"/>
      <c r="K7" s="278" t="s">
        <v>1004</v>
      </c>
      <c r="L7" s="279"/>
      <c r="M7" s="279"/>
      <c r="N7" s="279" t="s">
        <v>1000</v>
      </c>
      <c r="O7" s="279"/>
      <c r="P7" s="273"/>
      <c r="Q7" s="273"/>
    </row>
    <row r="8" spans="1:17" ht="19.5" customHeight="1">
      <c r="A8" s="368" t="s">
        <v>1302</v>
      </c>
      <c r="B8" s="368"/>
      <c r="C8" s="368"/>
      <c r="D8" s="17"/>
      <c r="E8" s="19">
        <f>SUM(E9:E11)</f>
        <v>4896926.552999999</v>
      </c>
      <c r="F8" s="19"/>
      <c r="G8" s="19">
        <v>4896926.6</v>
      </c>
      <c r="H8" s="19"/>
      <c r="I8" s="19">
        <f>SUM(I9:I11)</f>
        <v>5608362.322</v>
      </c>
      <c r="J8" s="19"/>
      <c r="K8" s="102">
        <v>10.441883543322561</v>
      </c>
      <c r="L8" s="19"/>
      <c r="M8" s="19"/>
      <c r="N8" s="19">
        <f>((I8/(G8/0.964320351)-1))*100</f>
        <v>10.441882524565816</v>
      </c>
      <c r="O8" s="13"/>
      <c r="P8" s="3"/>
      <c r="Q8" s="3"/>
    </row>
    <row r="9" spans="1:15" ht="13.5" customHeight="1">
      <c r="A9" s="18"/>
      <c r="B9" s="201" t="s">
        <v>1303</v>
      </c>
      <c r="C9" s="18" t="s">
        <v>1304</v>
      </c>
      <c r="D9" s="18"/>
      <c r="E9" s="20">
        <v>2951234.213</v>
      </c>
      <c r="F9" s="20"/>
      <c r="G9" s="20">
        <v>2951234.213</v>
      </c>
      <c r="H9" s="20"/>
      <c r="I9" s="20">
        <v>3275553.34</v>
      </c>
      <c r="J9" s="20"/>
      <c r="K9" s="103">
        <v>7.029212776623983</v>
      </c>
      <c r="L9" s="20"/>
      <c r="M9" s="20"/>
      <c r="N9" s="20">
        <f aca="true" t="shared" si="0" ref="N9:N52">((I9/(G9/0.964320351)-1))*100</f>
        <v>7.029212816598029</v>
      </c>
      <c r="O9" s="14"/>
    </row>
    <row r="10" spans="1:15" ht="13.5" customHeight="1">
      <c r="A10" s="18"/>
      <c r="B10" s="201" t="s">
        <v>1305</v>
      </c>
      <c r="C10" s="18" t="s">
        <v>1306</v>
      </c>
      <c r="D10" s="18"/>
      <c r="E10" s="20">
        <v>549492.34</v>
      </c>
      <c r="F10" s="20"/>
      <c r="G10" s="20">
        <v>549492.34</v>
      </c>
      <c r="H10" s="20"/>
      <c r="I10" s="20">
        <v>620377.082</v>
      </c>
      <c r="J10" s="20"/>
      <c r="K10" s="103">
        <v>8.871807975186696</v>
      </c>
      <c r="L10" s="20"/>
      <c r="M10" s="20"/>
      <c r="N10" s="20">
        <f t="shared" si="0"/>
        <v>8.871808015848925</v>
      </c>
      <c r="O10" s="14"/>
    </row>
    <row r="11" spans="1:15" ht="13.5" customHeight="1">
      <c r="A11" s="18"/>
      <c r="B11" s="201" t="s">
        <v>1307</v>
      </c>
      <c r="C11" s="18" t="s">
        <v>1308</v>
      </c>
      <c r="D11" s="18"/>
      <c r="E11" s="20">
        <v>1396200</v>
      </c>
      <c r="F11" s="20"/>
      <c r="G11" s="20">
        <v>1396200</v>
      </c>
      <c r="H11" s="20"/>
      <c r="I11" s="20">
        <v>1712431.9</v>
      </c>
      <c r="J11" s="20"/>
      <c r="K11" s="103">
        <v>18.273379906520915</v>
      </c>
      <c r="L11" s="20"/>
      <c r="M11" s="20"/>
      <c r="N11" s="20">
        <f t="shared" si="0"/>
        <v>18.273379950694512</v>
      </c>
      <c r="O11" s="14"/>
    </row>
    <row r="12" spans="1:15" ht="13.5" customHeight="1">
      <c r="A12" s="390" t="s">
        <v>1309</v>
      </c>
      <c r="B12" s="390"/>
      <c r="C12" s="390"/>
      <c r="D12" s="17"/>
      <c r="E12" s="118">
        <v>1674311.012</v>
      </c>
      <c r="F12" s="118"/>
      <c r="G12" s="118">
        <v>1639006.3</v>
      </c>
      <c r="H12" s="118"/>
      <c r="I12" s="118">
        <v>1661780</v>
      </c>
      <c r="J12" s="118"/>
      <c r="K12" s="119">
        <v>-4.289689263163554</v>
      </c>
      <c r="L12" s="118"/>
      <c r="M12" s="118"/>
      <c r="N12" s="118">
        <f t="shared" si="0"/>
        <v>-2.2280589839843823</v>
      </c>
      <c r="O12" s="13"/>
    </row>
    <row r="13" spans="1:15" s="8" customFormat="1" ht="13.5" customHeight="1">
      <c r="A13" s="390" t="s">
        <v>1339</v>
      </c>
      <c r="B13" s="390"/>
      <c r="C13" s="390"/>
      <c r="D13" s="17"/>
      <c r="E13" s="20">
        <v>15363576.4</v>
      </c>
      <c r="F13" s="20"/>
      <c r="G13" s="20">
        <v>15363576.4</v>
      </c>
      <c r="H13" s="20"/>
      <c r="I13" s="20">
        <v>22906745.944999997</v>
      </c>
      <c r="J13" s="20"/>
      <c r="K13" s="103">
        <v>43.77424637088156</v>
      </c>
      <c r="L13" s="20"/>
      <c r="M13" s="20"/>
      <c r="N13" s="20">
        <f t="shared" si="0"/>
        <v>43.7779896740073</v>
      </c>
      <c r="O13" s="13"/>
    </row>
    <row r="14" spans="1:15" s="115" customFormat="1" ht="13.5" customHeight="1">
      <c r="A14" s="391" t="s">
        <v>1345</v>
      </c>
      <c r="B14" s="391"/>
      <c r="C14" s="391"/>
      <c r="D14" s="113"/>
      <c r="E14" s="118">
        <v>5070887.197</v>
      </c>
      <c r="F14" s="118"/>
      <c r="G14" s="118">
        <v>4874899.3</v>
      </c>
      <c r="H14" s="118"/>
      <c r="I14" s="118">
        <v>4337200</v>
      </c>
      <c r="J14" s="118"/>
      <c r="K14" s="119">
        <v>-17.520345803205828</v>
      </c>
      <c r="L14" s="118"/>
      <c r="M14" s="118"/>
      <c r="N14" s="118">
        <f t="shared" si="0"/>
        <v>-14.20437697334178</v>
      </c>
      <c r="O14" s="114"/>
    </row>
    <row r="15" spans="1:15" s="115" customFormat="1" ht="13.5" customHeight="1">
      <c r="A15" s="391" t="s">
        <v>1438</v>
      </c>
      <c r="B15" s="391"/>
      <c r="C15" s="391"/>
      <c r="D15" s="113"/>
      <c r="E15" s="118">
        <v>3843020</v>
      </c>
      <c r="F15" s="118"/>
      <c r="G15" s="118">
        <v>3853902.6</v>
      </c>
      <c r="H15" s="118"/>
      <c r="I15" s="118">
        <v>3497390</v>
      </c>
      <c r="J15" s="118"/>
      <c r="K15" s="119">
        <v>-12.240780658849937</v>
      </c>
      <c r="L15" s="118"/>
      <c r="M15" s="118"/>
      <c r="N15" s="118">
        <f t="shared" si="0"/>
        <v>-12.488593967478835</v>
      </c>
      <c r="O15" s="114"/>
    </row>
    <row r="16" spans="1:15" s="115" customFormat="1" ht="13.5" customHeight="1">
      <c r="A16" s="391" t="s">
        <v>1497</v>
      </c>
      <c r="B16" s="391"/>
      <c r="C16" s="391"/>
      <c r="D16" s="113"/>
      <c r="E16" s="118">
        <v>21930280</v>
      </c>
      <c r="F16" s="118"/>
      <c r="G16" s="118">
        <v>22150690</v>
      </c>
      <c r="H16" s="118"/>
      <c r="I16" s="118">
        <v>22326460</v>
      </c>
      <c r="J16" s="118"/>
      <c r="K16" s="119">
        <v>-1.8258784851523435</v>
      </c>
      <c r="L16" s="118"/>
      <c r="M16" s="118"/>
      <c r="N16" s="118">
        <f t="shared" si="0"/>
        <v>-2.8027580911138106</v>
      </c>
      <c r="O16" s="114"/>
    </row>
    <row r="17" spans="1:15" s="8" customFormat="1" ht="18.75" customHeight="1">
      <c r="A17" s="390" t="s">
        <v>421</v>
      </c>
      <c r="B17" s="390"/>
      <c r="C17" s="390"/>
      <c r="D17" s="18"/>
      <c r="E17" s="20">
        <v>22705420.000000004</v>
      </c>
      <c r="F17" s="20"/>
      <c r="G17" s="20">
        <v>22705420</v>
      </c>
      <c r="H17" s="20"/>
      <c r="I17" s="20">
        <v>22831496.499999996</v>
      </c>
      <c r="J17" s="20"/>
      <c r="K17" s="103">
        <v>-3.032506289193315</v>
      </c>
      <c r="L17" s="20"/>
      <c r="M17" s="20"/>
      <c r="N17" s="20">
        <f t="shared" si="0"/>
        <v>-3.032506252977174</v>
      </c>
      <c r="O17" s="14"/>
    </row>
    <row r="18" spans="1:15" s="8" customFormat="1" ht="29.25" customHeight="1">
      <c r="A18" s="365" t="s">
        <v>1142</v>
      </c>
      <c r="B18" s="365"/>
      <c r="C18" s="365"/>
      <c r="D18" s="21"/>
      <c r="E18" s="104">
        <v>35579870</v>
      </c>
      <c r="F18" s="104"/>
      <c r="G18" s="104">
        <v>35579870</v>
      </c>
      <c r="H18" s="104"/>
      <c r="I18" s="104">
        <v>33954900</v>
      </c>
      <c r="J18" s="104"/>
      <c r="K18" s="105">
        <v>-7.972970714215599</v>
      </c>
      <c r="L18" s="104"/>
      <c r="M18" s="104"/>
      <c r="N18" s="104">
        <f t="shared" si="0"/>
        <v>-7.9721171376683</v>
      </c>
      <c r="O18" s="14"/>
    </row>
    <row r="19" spans="1:15" s="8" customFormat="1" ht="13.5" customHeight="1">
      <c r="A19" s="390" t="s">
        <v>79</v>
      </c>
      <c r="B19" s="390"/>
      <c r="C19" s="390"/>
      <c r="D19" s="18"/>
      <c r="E19" s="20">
        <v>23107004.457000002</v>
      </c>
      <c r="F19" s="20"/>
      <c r="G19" s="20">
        <v>23107004.5</v>
      </c>
      <c r="H19" s="20"/>
      <c r="I19" s="20">
        <v>20269683.684000004</v>
      </c>
      <c r="J19" s="20"/>
      <c r="K19" s="103">
        <v>-15.408903331075773</v>
      </c>
      <c r="L19" s="20"/>
      <c r="M19" s="20"/>
      <c r="N19" s="20">
        <f t="shared" si="0"/>
        <v>-15.408903456898294</v>
      </c>
      <c r="O19" s="14"/>
    </row>
    <row r="20" spans="1:15" s="8" customFormat="1" ht="18.75" customHeight="1">
      <c r="A20" s="390" t="s">
        <v>183</v>
      </c>
      <c r="B20" s="390"/>
      <c r="C20" s="390"/>
      <c r="D20" s="18"/>
      <c r="E20" s="20">
        <v>6425959</v>
      </c>
      <c r="F20" s="20"/>
      <c r="G20" s="20">
        <v>6425959</v>
      </c>
      <c r="H20" s="20"/>
      <c r="I20" s="20">
        <v>5311440</v>
      </c>
      <c r="J20" s="20"/>
      <c r="K20" s="103">
        <v>-20.293147167567295</v>
      </c>
      <c r="L20" s="20"/>
      <c r="M20" s="20"/>
      <c r="N20" s="20">
        <f t="shared" si="0"/>
        <v>-20.293147137797796</v>
      </c>
      <c r="O20" s="14"/>
    </row>
    <row r="21" spans="1:15" s="8" customFormat="1" ht="20.25" customHeight="1">
      <c r="A21" s="390" t="s">
        <v>274</v>
      </c>
      <c r="B21" s="390"/>
      <c r="C21" s="390"/>
      <c r="D21" s="18"/>
      <c r="E21" s="118">
        <v>110376138.7</v>
      </c>
      <c r="F21" s="118"/>
      <c r="G21" s="118">
        <v>103877751.1</v>
      </c>
      <c r="H21" s="118"/>
      <c r="I21" s="118">
        <v>104371620.00000006</v>
      </c>
      <c r="J21" s="118"/>
      <c r="K21" s="119">
        <v>-8.813917228245948</v>
      </c>
      <c r="L21" s="118"/>
      <c r="M21" s="118"/>
      <c r="N21" s="118">
        <f t="shared" si="0"/>
        <v>-3.1094953760135047</v>
      </c>
      <c r="O21" s="14"/>
    </row>
    <row r="22" spans="1:15" s="8" customFormat="1" ht="19.5" customHeight="1">
      <c r="A22" s="390" t="s">
        <v>407</v>
      </c>
      <c r="B22" s="390"/>
      <c r="C22" s="390"/>
      <c r="D22" s="18"/>
      <c r="E22" s="20">
        <v>21995770</v>
      </c>
      <c r="F22" s="20"/>
      <c r="G22" s="20">
        <v>21995770</v>
      </c>
      <c r="H22" s="20"/>
      <c r="I22" s="20">
        <v>20137090</v>
      </c>
      <c r="J22" s="20"/>
      <c r="K22" s="103">
        <v>-11.716636018352666</v>
      </c>
      <c r="L22" s="20"/>
      <c r="M22" s="20"/>
      <c r="N22" s="20">
        <f t="shared" si="0"/>
        <v>-11.716635985379952</v>
      </c>
      <c r="O22" s="14"/>
    </row>
    <row r="23" spans="1:15" s="8" customFormat="1" ht="19.5" customHeight="1">
      <c r="A23" s="390" t="s">
        <v>755</v>
      </c>
      <c r="B23" s="390"/>
      <c r="C23" s="390"/>
      <c r="D23" s="18"/>
      <c r="E23" s="20">
        <v>8518469.969999999</v>
      </c>
      <c r="F23" s="20"/>
      <c r="G23" s="20">
        <v>8518470</v>
      </c>
      <c r="H23" s="20"/>
      <c r="I23" s="20">
        <v>8904790</v>
      </c>
      <c r="J23" s="20"/>
      <c r="K23" s="103">
        <v>0.8053118155692651</v>
      </c>
      <c r="L23" s="20"/>
      <c r="M23" s="20"/>
      <c r="N23" s="20">
        <f t="shared" si="0"/>
        <v>0.8053114982067289</v>
      </c>
      <c r="O23" s="14"/>
    </row>
    <row r="24" spans="1:15" s="8" customFormat="1" ht="20.25" customHeight="1">
      <c r="A24" s="390" t="s">
        <v>769</v>
      </c>
      <c r="B24" s="390"/>
      <c r="C24" s="390"/>
      <c r="D24" s="18"/>
      <c r="E24" s="20">
        <v>3563600</v>
      </c>
      <c r="F24" s="20"/>
      <c r="G24" s="20">
        <v>3563600</v>
      </c>
      <c r="H24" s="20"/>
      <c r="I24" s="20">
        <v>3338230</v>
      </c>
      <c r="J24" s="20"/>
      <c r="K24" s="103">
        <v>-9.666541583891885</v>
      </c>
      <c r="L24" s="20"/>
      <c r="M24" s="20"/>
      <c r="N24" s="20">
        <f t="shared" si="0"/>
        <v>-9.666541550153497</v>
      </c>
      <c r="O24" s="14"/>
    </row>
    <row r="25" spans="1:15" s="8" customFormat="1" ht="19.5" customHeight="1">
      <c r="A25" s="390" t="s">
        <v>866</v>
      </c>
      <c r="B25" s="390"/>
      <c r="C25" s="390"/>
      <c r="D25" s="18"/>
      <c r="E25" s="20">
        <v>2212480</v>
      </c>
      <c r="F25" s="20"/>
      <c r="G25" s="20">
        <v>2212480</v>
      </c>
      <c r="H25" s="20"/>
      <c r="I25" s="20">
        <v>2073410</v>
      </c>
      <c r="J25" s="20"/>
      <c r="K25" s="103">
        <v>-9.629399668238904</v>
      </c>
      <c r="L25" s="20"/>
      <c r="M25" s="20"/>
      <c r="N25" s="20">
        <f t="shared" si="0"/>
        <v>-9.629399634486635</v>
      </c>
      <c r="O25" s="14"/>
    </row>
    <row r="26" spans="1:15" s="8" customFormat="1" ht="21.75" customHeight="1">
      <c r="A26" s="390" t="s">
        <v>1140</v>
      </c>
      <c r="B26" s="390"/>
      <c r="C26" s="390"/>
      <c r="D26" s="18"/>
      <c r="E26" s="20">
        <v>14852940</v>
      </c>
      <c r="F26" s="20"/>
      <c r="G26" s="20">
        <v>14852940</v>
      </c>
      <c r="H26" s="20"/>
      <c r="I26" s="20">
        <v>14351870</v>
      </c>
      <c r="J26" s="20"/>
      <c r="K26" s="103">
        <v>-6.821139042254387</v>
      </c>
      <c r="L26" s="20"/>
      <c r="M26" s="20"/>
      <c r="N26" s="20">
        <f t="shared" si="0"/>
        <v>-6.82113900745327</v>
      </c>
      <c r="O26" s="14"/>
    </row>
    <row r="27" spans="1:15" s="8" customFormat="1" ht="19.5" customHeight="1">
      <c r="A27" s="390" t="s">
        <v>922</v>
      </c>
      <c r="B27" s="390"/>
      <c r="C27" s="390"/>
      <c r="D27" s="18"/>
      <c r="E27" s="20">
        <v>6932584.899999999</v>
      </c>
      <c r="F27" s="20"/>
      <c r="G27" s="20">
        <v>6932584.9</v>
      </c>
      <c r="H27" s="20"/>
      <c r="I27" s="20">
        <v>7170187.999999998</v>
      </c>
      <c r="J27" s="20"/>
      <c r="K27" s="103">
        <v>-0.26291338583445123</v>
      </c>
      <c r="L27" s="20"/>
      <c r="M27" s="20"/>
      <c r="N27" s="20">
        <f t="shared" si="0"/>
        <v>-0.26291334858393745</v>
      </c>
      <c r="O27" s="14"/>
    </row>
    <row r="28" spans="1:15" s="8" customFormat="1" ht="19.5" customHeight="1">
      <c r="A28" s="390" t="s">
        <v>1021</v>
      </c>
      <c r="B28" s="390"/>
      <c r="C28" s="390"/>
      <c r="D28" s="18"/>
      <c r="E28" s="20">
        <f>1134131.6+13091300</f>
        <v>14225431.6</v>
      </c>
      <c r="F28" s="20" t="s">
        <v>242</v>
      </c>
      <c r="G28" s="20">
        <v>14225431.6</v>
      </c>
      <c r="H28" s="20" t="s">
        <v>242</v>
      </c>
      <c r="I28" s="20">
        <f>1128240+16491000</f>
        <v>17619240</v>
      </c>
      <c r="J28" s="287" t="s">
        <v>1281</v>
      </c>
      <c r="K28" s="103">
        <v>19.43814551684655</v>
      </c>
      <c r="L28" s="20"/>
      <c r="M28" s="20"/>
      <c r="N28" s="20">
        <f t="shared" si="0"/>
        <v>19.438145561455155</v>
      </c>
      <c r="O28" s="287"/>
    </row>
    <row r="29" spans="1:15" s="8" customFormat="1" ht="19.5" customHeight="1">
      <c r="A29" s="390" t="s">
        <v>1045</v>
      </c>
      <c r="B29" s="390"/>
      <c r="C29" s="390"/>
      <c r="D29" s="18"/>
      <c r="E29" s="20">
        <v>19054641.962999996</v>
      </c>
      <c r="F29" s="20"/>
      <c r="G29" s="20">
        <v>19054642</v>
      </c>
      <c r="H29" s="20"/>
      <c r="I29" s="20">
        <v>18800184.696</v>
      </c>
      <c r="J29" s="20"/>
      <c r="K29" s="103">
        <v>-4.8557263193723</v>
      </c>
      <c r="L29" s="20"/>
      <c r="M29" s="20"/>
      <c r="N29" s="20">
        <f t="shared" si="0"/>
        <v>-4.855726468586785</v>
      </c>
      <c r="O29" s="14"/>
    </row>
    <row r="30" spans="1:15" s="8" customFormat="1" ht="18.75" customHeight="1">
      <c r="A30" s="390" t="s">
        <v>1114</v>
      </c>
      <c r="B30" s="390"/>
      <c r="C30" s="390"/>
      <c r="D30" s="18"/>
      <c r="E30" s="20">
        <v>1597260</v>
      </c>
      <c r="F30" s="20"/>
      <c r="G30" s="20">
        <v>1597260</v>
      </c>
      <c r="H30" s="20"/>
      <c r="I30" s="20">
        <v>1494230</v>
      </c>
      <c r="J30" s="20"/>
      <c r="K30" s="103">
        <v>-9.788237510701691</v>
      </c>
      <c r="L30" s="20"/>
      <c r="M30" s="20"/>
      <c r="N30" s="20">
        <f t="shared" si="0"/>
        <v>-9.788237477008742</v>
      </c>
      <c r="O30" s="14"/>
    </row>
    <row r="31" spans="1:15" s="8" customFormat="1" ht="21" customHeight="1">
      <c r="A31" s="390" t="s">
        <v>1132</v>
      </c>
      <c r="B31" s="390"/>
      <c r="C31" s="390"/>
      <c r="D31" s="18"/>
      <c r="E31" s="20">
        <v>5795312.98</v>
      </c>
      <c r="F31" s="20"/>
      <c r="G31" s="20">
        <v>5795313</v>
      </c>
      <c r="H31" s="20"/>
      <c r="I31" s="20">
        <v>11816458.81</v>
      </c>
      <c r="J31" s="20"/>
      <c r="K31" s="103">
        <v>96.62185187072348</v>
      </c>
      <c r="L31" s="20"/>
      <c r="M31" s="20"/>
      <c r="N31" s="20">
        <f t="shared" si="0"/>
        <v>96.62185126560452</v>
      </c>
      <c r="O31" s="14"/>
    </row>
    <row r="32" spans="1:15" s="8" customFormat="1" ht="20.25" customHeight="1">
      <c r="A32" s="390" t="s">
        <v>1141</v>
      </c>
      <c r="B32" s="390"/>
      <c r="C32" s="390"/>
      <c r="D32" s="18"/>
      <c r="E32" s="20">
        <v>1240320</v>
      </c>
      <c r="F32" s="20"/>
      <c r="G32" s="20">
        <v>1240320</v>
      </c>
      <c r="H32" s="20"/>
      <c r="I32" s="20">
        <v>1433053.242</v>
      </c>
      <c r="J32" s="20"/>
      <c r="K32" s="103">
        <v>11.416602555066246</v>
      </c>
      <c r="L32" s="20"/>
      <c r="M32" s="20"/>
      <c r="N32" s="20">
        <f t="shared" si="0"/>
        <v>11.416602596678915</v>
      </c>
      <c r="O32" s="14"/>
    </row>
    <row r="33" spans="1:15" s="8" customFormat="1" ht="17.25" customHeight="1">
      <c r="A33" s="390" t="s">
        <v>1173</v>
      </c>
      <c r="B33" s="390"/>
      <c r="C33" s="390"/>
      <c r="D33" s="18"/>
      <c r="E33" s="20">
        <v>524730</v>
      </c>
      <c r="F33" s="20"/>
      <c r="G33" s="20">
        <v>524730</v>
      </c>
      <c r="H33" s="20"/>
      <c r="I33" s="20">
        <v>533610</v>
      </c>
      <c r="J33" s="20"/>
      <c r="K33" s="103">
        <v>-1.9360466706831447</v>
      </c>
      <c r="L33" s="20"/>
      <c r="M33" s="20"/>
      <c r="N33" s="20">
        <f t="shared" si="0"/>
        <v>-1.9360466340575089</v>
      </c>
      <c r="O33" s="14"/>
    </row>
    <row r="34" spans="1:15" s="8" customFormat="1" ht="22.5" customHeight="1">
      <c r="A34" s="365" t="s">
        <v>1176</v>
      </c>
      <c r="B34" s="365"/>
      <c r="C34" s="365"/>
      <c r="D34" s="21"/>
      <c r="E34" s="104">
        <v>754410</v>
      </c>
      <c r="F34" s="20"/>
      <c r="G34" s="104">
        <v>754410</v>
      </c>
      <c r="H34" s="20"/>
      <c r="I34" s="104">
        <v>814597</v>
      </c>
      <c r="J34" s="104"/>
      <c r="K34" s="103">
        <v>4.125404577108016</v>
      </c>
      <c r="L34" s="20"/>
      <c r="M34" s="104"/>
      <c r="N34" s="104">
        <f t="shared" si="0"/>
        <v>4.12540461599753</v>
      </c>
      <c r="O34" s="25"/>
    </row>
    <row r="35" spans="1:15" s="8" customFormat="1" ht="18.75" customHeight="1">
      <c r="A35" s="390" t="s">
        <v>1214</v>
      </c>
      <c r="B35" s="390"/>
      <c r="C35" s="390"/>
      <c r="D35" s="18"/>
      <c r="E35" s="20">
        <v>456300</v>
      </c>
      <c r="F35" s="20"/>
      <c r="G35" s="20">
        <v>456300</v>
      </c>
      <c r="H35" s="20"/>
      <c r="I35" s="20">
        <v>574967.78</v>
      </c>
      <c r="J35" s="20"/>
      <c r="K35" s="103">
        <v>21.510657728733218</v>
      </c>
      <c r="L35" s="20"/>
      <c r="M35" s="20"/>
      <c r="N35" s="20">
        <f t="shared" si="0"/>
        <v>21.51065777411589</v>
      </c>
      <c r="O35" s="14"/>
    </row>
    <row r="36" spans="1:15" s="8" customFormat="1" ht="19.5" customHeight="1">
      <c r="A36" s="390" t="s">
        <v>1230</v>
      </c>
      <c r="B36" s="390"/>
      <c r="C36" s="390"/>
      <c r="D36" s="18"/>
      <c r="E36" s="20">
        <v>7320140</v>
      </c>
      <c r="F36" s="20"/>
      <c r="G36" s="20">
        <v>7320140</v>
      </c>
      <c r="H36" s="20"/>
      <c r="I36" s="20">
        <v>7088200</v>
      </c>
      <c r="J36" s="20"/>
      <c r="K36" s="103">
        <v>-6.62343193702164</v>
      </c>
      <c r="L36" s="20"/>
      <c r="M36" s="20"/>
      <c r="N36" s="20">
        <f t="shared" si="0"/>
        <v>-6.62343190214667</v>
      </c>
      <c r="O36" s="14"/>
    </row>
    <row r="37" spans="1:15" s="8" customFormat="1" ht="19.5" customHeight="1">
      <c r="A37" s="390" t="s">
        <v>1246</v>
      </c>
      <c r="B37" s="390"/>
      <c r="C37" s="390"/>
      <c r="D37" s="18"/>
      <c r="E37" s="20">
        <v>57609</v>
      </c>
      <c r="F37" s="20"/>
      <c r="G37" s="20">
        <v>57609</v>
      </c>
      <c r="H37" s="20"/>
      <c r="I37" s="20">
        <v>66862.02</v>
      </c>
      <c r="J37" s="20"/>
      <c r="K37" s="103">
        <v>11.920718240010952</v>
      </c>
      <c r="L37" s="20"/>
      <c r="M37" s="20"/>
      <c r="N37" s="20">
        <f t="shared" si="0"/>
        <v>11.920718281811915</v>
      </c>
      <c r="O37" s="14"/>
    </row>
    <row r="38" spans="1:15" s="7" customFormat="1" ht="18.75" customHeight="1">
      <c r="A38" s="391" t="s">
        <v>1248</v>
      </c>
      <c r="B38" s="391"/>
      <c r="C38" s="391"/>
      <c r="D38" s="113"/>
      <c r="E38" s="118">
        <v>0</v>
      </c>
      <c r="F38" s="118"/>
      <c r="G38" s="118">
        <v>6498387.6</v>
      </c>
      <c r="H38" s="118"/>
      <c r="I38" s="121">
        <v>7635843.636000001</v>
      </c>
      <c r="J38" s="121"/>
      <c r="K38" s="119" t="s">
        <v>1525</v>
      </c>
      <c r="L38" s="118"/>
      <c r="M38" s="118"/>
      <c r="N38" s="118">
        <f t="shared" si="0"/>
        <v>13.311176071563313</v>
      </c>
      <c r="O38" s="120"/>
    </row>
    <row r="39" spans="1:15" s="7" customFormat="1" ht="6" customHeight="1">
      <c r="A39" s="113"/>
      <c r="B39" s="113"/>
      <c r="C39" s="113"/>
      <c r="D39" s="113"/>
      <c r="E39" s="20"/>
      <c r="F39" s="20"/>
      <c r="G39" s="20"/>
      <c r="H39" s="20"/>
      <c r="I39" s="106"/>
      <c r="J39" s="106"/>
      <c r="K39" s="103"/>
      <c r="L39" s="20"/>
      <c r="M39" s="20"/>
      <c r="N39" s="20"/>
      <c r="O39" s="120"/>
    </row>
    <row r="40" spans="1:15" ht="18.75" customHeight="1">
      <c r="A40" s="122"/>
      <c r="B40" s="375" t="s">
        <v>992</v>
      </c>
      <c r="C40" s="375"/>
      <c r="D40" s="123"/>
      <c r="E40" s="124">
        <f>SUM(E12:E38)+E8</f>
        <v>360075393.73199993</v>
      </c>
      <c r="F40" s="118"/>
      <c r="G40" s="124">
        <f>SUM(G12:G38)+G8</f>
        <v>360075393.90000004</v>
      </c>
      <c r="H40" s="118"/>
      <c r="I40" s="124">
        <f>SUM(I12:I38)+I8</f>
        <v>370929903.635</v>
      </c>
      <c r="J40" s="124"/>
      <c r="K40" s="125">
        <v>-0.6612126822569397</v>
      </c>
      <c r="L40" s="118"/>
      <c r="M40" s="124"/>
      <c r="N40" s="124">
        <f t="shared" si="0"/>
        <v>-0.6610112966957349</v>
      </c>
      <c r="O40" s="13"/>
    </row>
    <row r="41" spans="1:15" ht="7.5" customHeight="1">
      <c r="A41" s="18"/>
      <c r="B41" s="23"/>
      <c r="C41" s="23"/>
      <c r="D41" s="23"/>
      <c r="E41" s="19"/>
      <c r="F41" s="20"/>
      <c r="G41" s="107"/>
      <c r="H41" s="20"/>
      <c r="I41" s="19"/>
      <c r="J41" s="19"/>
      <c r="K41" s="103"/>
      <c r="L41" s="20"/>
      <c r="M41" s="19"/>
      <c r="N41" s="19"/>
      <c r="O41" s="13"/>
    </row>
    <row r="42" spans="1:15" ht="18.75" customHeight="1">
      <c r="A42" s="21">
        <v>19</v>
      </c>
      <c r="B42" s="365" t="s">
        <v>1526</v>
      </c>
      <c r="C42" s="365"/>
      <c r="D42" s="21"/>
      <c r="E42" s="104">
        <v>100670400</v>
      </c>
      <c r="F42" s="20"/>
      <c r="G42" s="104">
        <v>100670400</v>
      </c>
      <c r="H42" s="20"/>
      <c r="I42" s="104">
        <v>111898400</v>
      </c>
      <c r="J42" s="104"/>
      <c r="K42" s="105">
        <v>7.187320527222418</v>
      </c>
      <c r="L42" s="20"/>
      <c r="M42" s="104"/>
      <c r="N42" s="104">
        <f t="shared" si="0"/>
        <v>7.1873205672555285</v>
      </c>
      <c r="O42" s="25"/>
    </row>
    <row r="43" spans="1:15" ht="18.75" customHeight="1">
      <c r="A43" s="21">
        <v>23</v>
      </c>
      <c r="B43" s="365" t="s">
        <v>243</v>
      </c>
      <c r="C43" s="365"/>
      <c r="D43" s="21"/>
      <c r="E43" s="104">
        <v>22102700</v>
      </c>
      <c r="F43" s="20"/>
      <c r="G43" s="104">
        <v>22102700</v>
      </c>
      <c r="H43" s="20"/>
      <c r="I43" s="104">
        <v>5170900</v>
      </c>
      <c r="J43" s="104"/>
      <c r="K43" s="105">
        <v>-77.43984173370882</v>
      </c>
      <c r="L43" s="20"/>
      <c r="M43" s="104"/>
      <c r="N43" s="104">
        <f t="shared" si="0"/>
        <v>-77.43984172528289</v>
      </c>
      <c r="O43" s="25"/>
    </row>
    <row r="44" spans="1:15" ht="24.75" customHeight="1">
      <c r="A44" s="21">
        <v>25</v>
      </c>
      <c r="B44" s="365" t="s">
        <v>1524</v>
      </c>
      <c r="C44" s="365"/>
      <c r="D44" s="21"/>
      <c r="E44" s="104">
        <v>21807900</v>
      </c>
      <c r="F44" s="104"/>
      <c r="G44" s="104">
        <v>21807900</v>
      </c>
      <c r="H44" s="104"/>
      <c r="I44" s="104">
        <v>21392700</v>
      </c>
      <c r="J44" s="104"/>
      <c r="K44" s="105">
        <v>-5.403931762650793</v>
      </c>
      <c r="L44" s="20"/>
      <c r="M44" s="104"/>
      <c r="N44" s="104">
        <f t="shared" si="0"/>
        <v>-5.403931727320366</v>
      </c>
      <c r="O44" s="25"/>
    </row>
    <row r="45" spans="1:15" ht="22.5" customHeight="1">
      <c r="A45" s="21">
        <v>33</v>
      </c>
      <c r="B45" s="365" t="s">
        <v>244</v>
      </c>
      <c r="C45" s="365"/>
      <c r="D45" s="21"/>
      <c r="E45" s="104">
        <v>218673000</v>
      </c>
      <c r="F45" s="104"/>
      <c r="G45" s="104">
        <v>218673000</v>
      </c>
      <c r="H45" s="104"/>
      <c r="I45" s="104">
        <v>234453200</v>
      </c>
      <c r="J45" s="104"/>
      <c r="K45" s="105">
        <v>3.3909042417821222</v>
      </c>
      <c r="L45" s="20"/>
      <c r="M45" s="104"/>
      <c r="N45" s="104">
        <f t="shared" si="0"/>
        <v>3.3909042803973</v>
      </c>
      <c r="O45" s="25"/>
    </row>
    <row r="46" spans="1:15" ht="18.75" customHeight="1">
      <c r="A46" s="18"/>
      <c r="B46" s="368" t="s">
        <v>245</v>
      </c>
      <c r="C46" s="368"/>
      <c r="D46" s="17"/>
      <c r="E46" s="19">
        <f>SUM(E40:E45)</f>
        <v>723329393.7319999</v>
      </c>
      <c r="F46" s="19"/>
      <c r="G46" s="19">
        <f>SUM(G40:G45)</f>
        <v>723329393.9000001</v>
      </c>
      <c r="H46" s="19"/>
      <c r="I46" s="19">
        <f>SUM(I40:I45)</f>
        <v>743845103.635</v>
      </c>
      <c r="J46" s="19"/>
      <c r="K46" s="105">
        <v>-0.8329740978964106</v>
      </c>
      <c r="L46" s="20"/>
      <c r="M46" s="19"/>
      <c r="N46" s="19">
        <f t="shared" si="0"/>
        <v>-0.8328740023384684</v>
      </c>
      <c r="O46" s="13"/>
    </row>
    <row r="47" spans="1:15" ht="25.5" customHeight="1" thickBot="1">
      <c r="A47" s="99"/>
      <c r="B47" s="376" t="s">
        <v>246</v>
      </c>
      <c r="C47" s="376"/>
      <c r="D47" s="64"/>
      <c r="E47" s="108">
        <f>92485300+19728700</f>
        <v>112214000</v>
      </c>
      <c r="F47" s="108"/>
      <c r="G47" s="108">
        <f>92485300+19728700</f>
        <v>112214000</v>
      </c>
      <c r="H47" s="108"/>
      <c r="I47" s="108">
        <f>107816000+22764700</f>
        <v>130580700</v>
      </c>
      <c r="J47" s="108"/>
      <c r="K47" s="109">
        <v>12.215611608886224</v>
      </c>
      <c r="L47" s="288"/>
      <c r="M47" s="108"/>
      <c r="N47" s="108">
        <f t="shared" si="0"/>
        <v>12.215611650797321</v>
      </c>
      <c r="O47" s="47"/>
    </row>
    <row r="48" spans="1:15" ht="25.5" customHeight="1">
      <c r="A48" s="18"/>
      <c r="B48" s="368" t="s">
        <v>248</v>
      </c>
      <c r="C48" s="368"/>
      <c r="D48" s="17"/>
      <c r="E48" s="27">
        <f>E46-E47</f>
        <v>611115393.7319999</v>
      </c>
      <c r="F48" s="27"/>
      <c r="G48" s="27">
        <f>G46-G47</f>
        <v>611115393.9000001</v>
      </c>
      <c r="H48" s="27"/>
      <c r="I48" s="27">
        <f>I46-I47</f>
        <v>613264403.635</v>
      </c>
      <c r="J48" s="27"/>
      <c r="K48" s="105">
        <v>-3.228973711781624</v>
      </c>
      <c r="L48" s="20"/>
      <c r="M48" s="27"/>
      <c r="N48" s="27">
        <f t="shared" si="0"/>
        <v>-3.228858105662469</v>
      </c>
      <c r="O48" s="27"/>
    </row>
    <row r="49" spans="1:15" ht="10.5" customHeight="1">
      <c r="A49" s="18"/>
      <c r="B49" s="17"/>
      <c r="C49" s="17"/>
      <c r="D49" s="17"/>
      <c r="E49" s="25"/>
      <c r="F49" s="25"/>
      <c r="G49" s="25"/>
      <c r="H49" s="25"/>
      <c r="I49" s="25"/>
      <c r="J49" s="25"/>
      <c r="K49" s="105"/>
      <c r="L49" s="20"/>
      <c r="M49" s="25"/>
      <c r="N49" s="25"/>
      <c r="O49" s="25"/>
    </row>
    <row r="50" spans="1:15" ht="27" customHeight="1">
      <c r="A50" s="18"/>
      <c r="B50" s="377" t="s">
        <v>247</v>
      </c>
      <c r="C50" s="377"/>
      <c r="D50" s="26"/>
      <c r="E50" s="27">
        <v>415434700</v>
      </c>
      <c r="F50" s="27"/>
      <c r="G50" s="27">
        <v>415434700</v>
      </c>
      <c r="H50" s="27"/>
      <c r="I50" s="27">
        <v>464023300</v>
      </c>
      <c r="J50" s="27"/>
      <c r="K50" s="105">
        <v>7.7105767431211225</v>
      </c>
      <c r="L50" s="20"/>
      <c r="M50" s="27"/>
      <c r="N50" s="27">
        <f t="shared" si="0"/>
        <v>7.710576783349654</v>
      </c>
      <c r="O50" s="27"/>
    </row>
    <row r="51" spans="1:15" ht="18.75" customHeight="1">
      <c r="A51" s="17"/>
      <c r="B51" s="17"/>
      <c r="C51" s="17"/>
      <c r="D51" s="17"/>
      <c r="E51" s="13"/>
      <c r="F51" s="13"/>
      <c r="G51" s="17"/>
      <c r="H51" s="13"/>
      <c r="I51" s="13"/>
      <c r="J51" s="13"/>
      <c r="K51" s="103"/>
      <c r="L51" s="20"/>
      <c r="M51" s="13"/>
      <c r="N51" s="13"/>
      <c r="O51" s="15"/>
    </row>
    <row r="52" spans="1:15" ht="18.75" customHeight="1" thickBot="1">
      <c r="A52" s="373" t="s">
        <v>1513</v>
      </c>
      <c r="B52" s="373"/>
      <c r="C52" s="373"/>
      <c r="D52" s="57"/>
      <c r="E52" s="16">
        <f>SUM(E48:E50)</f>
        <v>1026550093.7319999</v>
      </c>
      <c r="F52" s="16"/>
      <c r="G52" s="16">
        <f>SUM(G48:G50)</f>
        <v>1026550093.9000001</v>
      </c>
      <c r="H52" s="16"/>
      <c r="I52" s="16">
        <f>SUM(I48:I50)</f>
        <v>1077287703.635</v>
      </c>
      <c r="J52" s="286"/>
      <c r="K52" s="119">
        <v>1.1981513328853</v>
      </c>
      <c r="L52" s="118"/>
      <c r="M52" s="16"/>
      <c r="N52" s="16">
        <f t="shared" si="0"/>
        <v>1.1982233181194735</v>
      </c>
      <c r="O52" s="16"/>
    </row>
    <row r="53" spans="1:15" ht="27.75" customHeight="1">
      <c r="A53" s="371" t="s">
        <v>1007</v>
      </c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24"/>
    </row>
    <row r="54" spans="1:15" ht="12.75" customHeight="1">
      <c r="A54" s="374" t="s">
        <v>1282</v>
      </c>
      <c r="B54" s="374"/>
      <c r="C54" s="374"/>
      <c r="D54" s="374"/>
      <c r="E54" s="37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2" customHeight="1">
      <c r="A55" s="374" t="s">
        <v>993</v>
      </c>
      <c r="B55" s="374"/>
      <c r="C55" s="374"/>
      <c r="D55" s="374"/>
      <c r="E55" s="37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26.25" customHeight="1">
      <c r="A56" s="372" t="s">
        <v>65</v>
      </c>
      <c r="B56" s="37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78"/>
    </row>
    <row r="58" spans="5:15" ht="12" customHeight="1" hidden="1">
      <c r="E58" s="10">
        <v>0.9643203506398387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60" ht="12" customHeight="1">
      <c r="E60" s="110"/>
    </row>
    <row r="62" ht="12" customHeight="1">
      <c r="E62" s="111">
        <v>0.9643203506398387</v>
      </c>
    </row>
    <row r="63" ht="12" customHeight="1">
      <c r="E63" s="110">
        <v>1</v>
      </c>
    </row>
    <row r="64" ht="12" customHeight="1">
      <c r="E64" s="110"/>
    </row>
    <row r="65" ht="12" customHeight="1">
      <c r="E65" s="110"/>
    </row>
    <row r="66" ht="12" customHeight="1">
      <c r="E66" s="110"/>
    </row>
    <row r="67" ht="12" customHeight="1">
      <c r="E67" s="110"/>
    </row>
    <row r="68" ht="12" customHeight="1">
      <c r="E68" s="110"/>
    </row>
    <row r="69" ht="12" customHeight="1">
      <c r="E69" s="110"/>
    </row>
    <row r="70" ht="12" customHeight="1">
      <c r="E70" s="110"/>
    </row>
    <row r="71" ht="12" customHeight="1">
      <c r="E71" s="110"/>
    </row>
    <row r="72" ht="12" customHeight="1">
      <c r="E72" s="110"/>
    </row>
    <row r="73" ht="12" customHeight="1">
      <c r="E73" s="110"/>
    </row>
    <row r="74" ht="12" customHeight="1">
      <c r="E74" s="110"/>
    </row>
    <row r="75" ht="12" customHeight="1">
      <c r="E75" s="110"/>
    </row>
    <row r="76" ht="12" customHeight="1">
      <c r="E76" s="110"/>
    </row>
    <row r="77" ht="12" customHeight="1">
      <c r="E77" s="110"/>
    </row>
    <row r="78" ht="12" customHeight="1">
      <c r="E78" s="110"/>
    </row>
    <row r="79" ht="12" customHeight="1">
      <c r="E79" s="110"/>
    </row>
    <row r="80" ht="12" customHeight="1">
      <c r="E80" s="110"/>
    </row>
    <row r="81" ht="12" customHeight="1">
      <c r="E81" s="110"/>
    </row>
    <row r="82" ht="12" customHeight="1">
      <c r="E82" s="110"/>
    </row>
    <row r="83" ht="12" customHeight="1">
      <c r="E83" s="9"/>
    </row>
    <row r="84" ht="12" customHeight="1">
      <c r="E84" s="9"/>
    </row>
    <row r="85" ht="12" customHeight="1">
      <c r="E85" s="9"/>
    </row>
    <row r="86" ht="12" customHeight="1">
      <c r="E86" s="9"/>
    </row>
  </sheetData>
  <mergeCells count="50">
    <mergeCell ref="A20:C20"/>
    <mergeCell ref="A34:C34"/>
    <mergeCell ref="A25:C25"/>
    <mergeCell ref="A21:C21"/>
    <mergeCell ref="A22:C22"/>
    <mergeCell ref="A26:C26"/>
    <mergeCell ref="A29:C29"/>
    <mergeCell ref="A23:C23"/>
    <mergeCell ref="A27:C27"/>
    <mergeCell ref="A28:C28"/>
    <mergeCell ref="B47:C47"/>
    <mergeCell ref="B50:C50"/>
    <mergeCell ref="B42:C42"/>
    <mergeCell ref="B48:C48"/>
    <mergeCell ref="B45:C45"/>
    <mergeCell ref="B46:C46"/>
    <mergeCell ref="A33:C33"/>
    <mergeCell ref="A24:C24"/>
    <mergeCell ref="A53:N53"/>
    <mergeCell ref="A56:N56"/>
    <mergeCell ref="A38:C38"/>
    <mergeCell ref="A52:C52"/>
    <mergeCell ref="A54:E54"/>
    <mergeCell ref="A55:E55"/>
    <mergeCell ref="B40:C40"/>
    <mergeCell ref="B44:C44"/>
    <mergeCell ref="A2:N2"/>
    <mergeCell ref="A15:C15"/>
    <mergeCell ref="A16:C16"/>
    <mergeCell ref="A17:C17"/>
    <mergeCell ref="B7:C7"/>
    <mergeCell ref="A3:N3"/>
    <mergeCell ref="A8:C8"/>
    <mergeCell ref="A12:C12"/>
    <mergeCell ref="A4:N4"/>
    <mergeCell ref="A5:N5"/>
    <mergeCell ref="A14:C14"/>
    <mergeCell ref="B43:C43"/>
    <mergeCell ref="A30:C30"/>
    <mergeCell ref="A31:C31"/>
    <mergeCell ref="A32:C32"/>
    <mergeCell ref="A37:C37"/>
    <mergeCell ref="A36:C36"/>
    <mergeCell ref="A35:C35"/>
    <mergeCell ref="A18:C18"/>
    <mergeCell ref="A19:C19"/>
    <mergeCell ref="E6:F6"/>
    <mergeCell ref="F7:H7"/>
    <mergeCell ref="K6:N6"/>
    <mergeCell ref="A13:C13"/>
  </mergeCells>
  <printOptions horizontalCentered="1"/>
  <pageMargins left="0.1968503937007874" right="0.75" top="0.1968503937007874" bottom="0.2362204724409449" header="0" footer="0"/>
  <pageSetup fitToHeight="0" horizontalDpi="600" verticalDpi="600" orientation="landscape" scale="52" r:id="rId1"/>
  <headerFooter alignWithMargins="0">
    <oddFooter>&amp;C5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="75" zoomScaleNormal="75" workbookViewId="0" topLeftCell="A1">
      <selection activeCell="B18" sqref="B18"/>
    </sheetView>
  </sheetViews>
  <sheetFormatPr defaultColWidth="11.421875" defaultRowHeight="12.75"/>
  <cols>
    <col min="1" max="1" width="4.421875" style="0" customWidth="1"/>
    <col min="2" max="2" width="73.140625" style="0" customWidth="1"/>
    <col min="3" max="3" width="2.8515625" style="0" customWidth="1"/>
    <col min="4" max="4" width="41.28125" style="0" customWidth="1"/>
    <col min="5" max="5" width="1.421875" style="0" customWidth="1"/>
    <col min="6" max="6" width="29.57421875" style="0" customWidth="1"/>
    <col min="7" max="7" width="2.00390625" style="129" customWidth="1"/>
  </cols>
  <sheetData>
    <row r="1" spans="2:6" ht="12.75">
      <c r="B1" s="379" t="s">
        <v>422</v>
      </c>
      <c r="C1" s="379"/>
      <c r="D1" s="379"/>
      <c r="E1" s="379"/>
      <c r="F1" s="379"/>
    </row>
    <row r="2" spans="2:8" ht="12.75">
      <c r="B2" s="379" t="s">
        <v>1295</v>
      </c>
      <c r="C2" s="379"/>
      <c r="D2" s="379"/>
      <c r="E2" s="379"/>
      <c r="F2" s="379"/>
      <c r="G2" s="379"/>
      <c r="H2" s="128"/>
    </row>
    <row r="3" spans="2:8" ht="12.75">
      <c r="B3" s="380" t="s">
        <v>423</v>
      </c>
      <c r="C3" s="380"/>
      <c r="D3" s="380"/>
      <c r="E3" s="380"/>
      <c r="F3" s="380"/>
      <c r="G3" s="380"/>
      <c r="H3" s="128"/>
    </row>
    <row r="4" spans="1:8" ht="13.5" thickBot="1">
      <c r="A4" s="137"/>
      <c r="B4" s="148"/>
      <c r="C4" s="148"/>
      <c r="D4" s="148"/>
      <c r="E4" s="148"/>
      <c r="F4" s="148"/>
      <c r="G4" s="130"/>
      <c r="H4" s="128"/>
    </row>
    <row r="5" spans="2:6" s="144" customFormat="1" ht="12.75">
      <c r="B5" s="132"/>
      <c r="D5" s="381" t="s">
        <v>424</v>
      </c>
      <c r="E5" s="381"/>
      <c r="F5" s="381"/>
    </row>
    <row r="6" spans="1:6" s="144" customFormat="1" ht="12.75">
      <c r="A6" s="147" t="s">
        <v>425</v>
      </c>
      <c r="B6" s="147" t="s">
        <v>426</v>
      </c>
      <c r="C6" s="138"/>
      <c r="D6" s="139" t="s">
        <v>427</v>
      </c>
      <c r="E6" s="139"/>
      <c r="F6" s="139" t="s">
        <v>428</v>
      </c>
    </row>
    <row r="7" spans="1:6" s="144" customFormat="1" ht="12.75">
      <c r="A7" s="138"/>
      <c r="B7" s="138"/>
      <c r="C7" s="138"/>
      <c r="D7" s="139">
        <v>2002</v>
      </c>
      <c r="E7" s="139"/>
      <c r="F7" s="139">
        <v>2003</v>
      </c>
    </row>
    <row r="8" spans="1:6" s="144" customFormat="1" ht="13.5" thickBot="1">
      <c r="A8" s="280"/>
      <c r="B8" s="280"/>
      <c r="C8" s="280"/>
      <c r="D8" s="280"/>
      <c r="E8" s="280"/>
      <c r="F8" s="280"/>
    </row>
    <row r="9" spans="1:6" s="9" customFormat="1" ht="11.25">
      <c r="A9" s="296">
        <v>1</v>
      </c>
      <c r="B9" s="297" t="s">
        <v>429</v>
      </c>
      <c r="C9" s="297"/>
      <c r="D9" s="298" t="s">
        <v>430</v>
      </c>
      <c r="E9" s="298"/>
      <c r="F9" s="298" t="s">
        <v>431</v>
      </c>
    </row>
    <row r="10" spans="1:6" s="9" customFormat="1" ht="11.25">
      <c r="A10" s="142"/>
      <c r="B10" s="116"/>
      <c r="C10" s="116"/>
      <c r="D10" s="133"/>
      <c r="E10" s="133"/>
      <c r="F10" s="116"/>
    </row>
    <row r="11" spans="1:6" s="9" customFormat="1" ht="11.25">
      <c r="A11" s="142">
        <v>2</v>
      </c>
      <c r="B11" s="133" t="s">
        <v>432</v>
      </c>
      <c r="C11" s="116"/>
      <c r="D11" s="133" t="s">
        <v>430</v>
      </c>
      <c r="E11" s="133"/>
      <c r="F11" s="133" t="s">
        <v>431</v>
      </c>
    </row>
    <row r="12" spans="1:6" s="9" customFormat="1" ht="11.25">
      <c r="A12" s="142"/>
      <c r="B12" s="116"/>
      <c r="C12" s="116"/>
      <c r="D12" s="116"/>
      <c r="E12" s="116"/>
      <c r="F12" s="116"/>
    </row>
    <row r="13" spans="1:6" s="9" customFormat="1" ht="11.25">
      <c r="A13" s="142">
        <v>3</v>
      </c>
      <c r="B13" s="116" t="s">
        <v>433</v>
      </c>
      <c r="C13" s="116"/>
      <c r="D13" s="133" t="s">
        <v>434</v>
      </c>
      <c r="E13" s="133"/>
      <c r="F13" s="133" t="s">
        <v>435</v>
      </c>
    </row>
    <row r="14" spans="1:6" s="9" customFormat="1" ht="11.25">
      <c r="A14" s="299"/>
      <c r="B14" s="300"/>
      <c r="C14" s="300"/>
      <c r="D14" s="300"/>
      <c r="E14" s="300"/>
      <c r="F14" s="300"/>
    </row>
    <row r="15" spans="1:6" s="9" customFormat="1" ht="22.5">
      <c r="A15" s="143">
        <v>4</v>
      </c>
      <c r="B15" s="136" t="s">
        <v>436</v>
      </c>
      <c r="C15" s="134"/>
      <c r="D15" s="136" t="s">
        <v>437</v>
      </c>
      <c r="E15" s="136"/>
      <c r="F15" s="136" t="s">
        <v>438</v>
      </c>
    </row>
    <row r="16" spans="1:6" s="9" customFormat="1" ht="11.25">
      <c r="A16" s="143"/>
      <c r="B16" s="134"/>
      <c r="C16" s="134"/>
      <c r="D16" s="136"/>
      <c r="E16" s="136"/>
      <c r="F16" s="136"/>
    </row>
    <row r="17" spans="1:6" s="9" customFormat="1" ht="22.5">
      <c r="A17" s="143">
        <v>5</v>
      </c>
      <c r="B17" s="136" t="s">
        <v>439</v>
      </c>
      <c r="C17" s="134"/>
      <c r="D17" s="136" t="s">
        <v>437</v>
      </c>
      <c r="E17" s="136"/>
      <c r="F17" s="136" t="s">
        <v>438</v>
      </c>
    </row>
    <row r="18" spans="1:6" s="9" customFormat="1" ht="22.5">
      <c r="A18" s="143">
        <v>6</v>
      </c>
      <c r="B18" s="136" t="s">
        <v>440</v>
      </c>
      <c r="C18" s="134"/>
      <c r="D18" s="136" t="s">
        <v>437</v>
      </c>
      <c r="E18" s="136"/>
      <c r="F18" s="136" t="s">
        <v>438</v>
      </c>
    </row>
    <row r="19" spans="1:6" s="9" customFormat="1" ht="22.5">
      <c r="A19" s="143">
        <v>7</v>
      </c>
      <c r="B19" s="136" t="s">
        <v>441</v>
      </c>
      <c r="C19" s="134"/>
      <c r="D19" s="136" t="s">
        <v>437</v>
      </c>
      <c r="E19" s="136"/>
      <c r="F19" s="136" t="s">
        <v>438</v>
      </c>
    </row>
    <row r="20" spans="1:6" s="9" customFormat="1" ht="22.5">
      <c r="A20" s="143">
        <v>8</v>
      </c>
      <c r="B20" s="136" t="s">
        <v>442</v>
      </c>
      <c r="C20" s="134"/>
      <c r="D20" s="136" t="s">
        <v>437</v>
      </c>
      <c r="E20" s="136"/>
      <c r="F20" s="136" t="s">
        <v>438</v>
      </c>
    </row>
    <row r="21" spans="1:6" s="9" customFormat="1" ht="22.5">
      <c r="A21" s="143">
        <v>9</v>
      </c>
      <c r="B21" s="136" t="s">
        <v>443</v>
      </c>
      <c r="C21" s="134"/>
      <c r="D21" s="136" t="s">
        <v>437</v>
      </c>
      <c r="E21" s="136"/>
      <c r="F21" s="136" t="s">
        <v>438</v>
      </c>
    </row>
    <row r="22" spans="1:6" s="9" customFormat="1" ht="22.5">
      <c r="A22" s="143">
        <v>10</v>
      </c>
      <c r="B22" s="136" t="s">
        <v>444</v>
      </c>
      <c r="C22" s="134"/>
      <c r="D22" s="136" t="s">
        <v>437</v>
      </c>
      <c r="E22" s="136"/>
      <c r="F22" s="136" t="s">
        <v>438</v>
      </c>
    </row>
    <row r="23" spans="1:6" s="9" customFormat="1" ht="22.5">
      <c r="A23" s="143">
        <v>11</v>
      </c>
      <c r="B23" s="136" t="s">
        <v>445</v>
      </c>
      <c r="C23" s="134"/>
      <c r="D23" s="136" t="s">
        <v>437</v>
      </c>
      <c r="E23" s="136"/>
      <c r="F23" s="136" t="s">
        <v>438</v>
      </c>
    </row>
    <row r="24" spans="1:6" s="9" customFormat="1" ht="22.5">
      <c r="A24" s="143">
        <v>12</v>
      </c>
      <c r="B24" s="136" t="s">
        <v>446</v>
      </c>
      <c r="C24" s="134"/>
      <c r="D24" s="136" t="s">
        <v>437</v>
      </c>
      <c r="E24" s="136"/>
      <c r="F24" s="136" t="s">
        <v>438</v>
      </c>
    </row>
    <row r="25" spans="1:6" s="9" customFormat="1" ht="22.5">
      <c r="A25" s="143">
        <v>13</v>
      </c>
      <c r="B25" s="136" t="s">
        <v>447</v>
      </c>
      <c r="C25" s="134"/>
      <c r="D25" s="136" t="s">
        <v>437</v>
      </c>
      <c r="E25" s="136"/>
      <c r="F25" s="136" t="s">
        <v>438</v>
      </c>
    </row>
    <row r="26" spans="1:6" s="9" customFormat="1" ht="22.5">
      <c r="A26" s="143">
        <v>14</v>
      </c>
      <c r="B26" s="136" t="s">
        <v>448</v>
      </c>
      <c r="C26" s="134"/>
      <c r="D26" s="136" t="s">
        <v>437</v>
      </c>
      <c r="E26" s="136"/>
      <c r="F26" s="136" t="s">
        <v>438</v>
      </c>
    </row>
    <row r="27" spans="1:6" s="9" customFormat="1" ht="22.5">
      <c r="A27" s="143">
        <v>15</v>
      </c>
      <c r="B27" s="136" t="s">
        <v>449</v>
      </c>
      <c r="C27" s="134"/>
      <c r="D27" s="136" t="s">
        <v>437</v>
      </c>
      <c r="E27" s="136"/>
      <c r="F27" s="136" t="s">
        <v>438</v>
      </c>
    </row>
    <row r="28" spans="1:6" s="9" customFormat="1" ht="22.5">
      <c r="A28" s="143">
        <v>16</v>
      </c>
      <c r="B28" s="136" t="s">
        <v>363</v>
      </c>
      <c r="C28" s="134"/>
      <c r="D28" s="136" t="s">
        <v>437</v>
      </c>
      <c r="E28" s="136"/>
      <c r="F28" s="136" t="s">
        <v>438</v>
      </c>
    </row>
    <row r="29" spans="1:6" s="9" customFormat="1" ht="22.5">
      <c r="A29" s="143">
        <v>17</v>
      </c>
      <c r="B29" s="136" t="s">
        <v>450</v>
      </c>
      <c r="C29" s="134"/>
      <c r="D29" s="136" t="s">
        <v>437</v>
      </c>
      <c r="E29" s="136"/>
      <c r="F29" s="136" t="s">
        <v>438</v>
      </c>
    </row>
    <row r="30" spans="1:6" s="9" customFormat="1" ht="22.5">
      <c r="A30" s="143">
        <v>18</v>
      </c>
      <c r="B30" s="136" t="s">
        <v>451</v>
      </c>
      <c r="C30" s="134"/>
      <c r="D30" s="136" t="s">
        <v>437</v>
      </c>
      <c r="E30" s="136"/>
      <c r="F30" s="136" t="s">
        <v>438</v>
      </c>
    </row>
    <row r="31" spans="1:6" s="9" customFormat="1" ht="22.5">
      <c r="A31" s="143">
        <v>19</v>
      </c>
      <c r="B31" s="136" t="s">
        <v>452</v>
      </c>
      <c r="C31" s="134"/>
      <c r="D31" s="136" t="s">
        <v>437</v>
      </c>
      <c r="E31" s="136"/>
      <c r="F31" s="136" t="s">
        <v>438</v>
      </c>
    </row>
    <row r="32" spans="1:6" s="9" customFormat="1" ht="22.5">
      <c r="A32" s="143">
        <v>20</v>
      </c>
      <c r="B32" s="136" t="s">
        <v>453</v>
      </c>
      <c r="C32" s="134"/>
      <c r="D32" s="136" t="s">
        <v>437</v>
      </c>
      <c r="E32" s="136"/>
      <c r="F32" s="136" t="s">
        <v>438</v>
      </c>
    </row>
    <row r="33" spans="1:6" s="9" customFormat="1" ht="22.5">
      <c r="A33" s="143">
        <v>21</v>
      </c>
      <c r="B33" s="136" t="s">
        <v>454</v>
      </c>
      <c r="C33" s="134"/>
      <c r="D33" s="136" t="s">
        <v>437</v>
      </c>
      <c r="E33" s="136"/>
      <c r="F33" s="136" t="s">
        <v>438</v>
      </c>
    </row>
    <row r="34" spans="1:6" s="9" customFormat="1" ht="22.5">
      <c r="A34" s="143">
        <v>22</v>
      </c>
      <c r="B34" s="136" t="s">
        <v>1289</v>
      </c>
      <c r="C34" s="134"/>
      <c r="D34" s="136" t="s">
        <v>437</v>
      </c>
      <c r="E34" s="136"/>
      <c r="F34" s="136" t="s">
        <v>438</v>
      </c>
    </row>
    <row r="35" spans="1:6" s="9" customFormat="1" ht="22.5">
      <c r="A35" s="143">
        <v>23</v>
      </c>
      <c r="B35" s="136" t="s">
        <v>455</v>
      </c>
      <c r="C35" s="134"/>
      <c r="D35" s="136" t="s">
        <v>437</v>
      </c>
      <c r="E35" s="136"/>
      <c r="F35" s="136" t="s">
        <v>438</v>
      </c>
    </row>
    <row r="36" spans="1:6" s="9" customFormat="1" ht="22.5">
      <c r="A36" s="143">
        <v>24</v>
      </c>
      <c r="B36" s="136" t="s">
        <v>456</v>
      </c>
      <c r="C36" s="134"/>
      <c r="D36" s="136" t="s">
        <v>437</v>
      </c>
      <c r="E36" s="136"/>
      <c r="F36" s="136" t="s">
        <v>438</v>
      </c>
    </row>
    <row r="37" spans="1:6" s="9" customFormat="1" ht="22.5">
      <c r="A37" s="143">
        <v>25</v>
      </c>
      <c r="B37" s="136" t="s">
        <v>457</v>
      </c>
      <c r="C37" s="134"/>
      <c r="D37" s="136" t="s">
        <v>437</v>
      </c>
      <c r="E37" s="136"/>
      <c r="F37" s="136" t="s">
        <v>438</v>
      </c>
    </row>
    <row r="38" spans="1:6" s="9" customFormat="1" ht="22.5">
      <c r="A38" s="143">
        <v>26</v>
      </c>
      <c r="B38" s="136" t="s">
        <v>458</v>
      </c>
      <c r="C38" s="134"/>
      <c r="D38" s="136" t="s">
        <v>437</v>
      </c>
      <c r="E38" s="136"/>
      <c r="F38" s="136" t="s">
        <v>438</v>
      </c>
    </row>
    <row r="39" spans="1:6" s="9" customFormat="1" ht="22.5">
      <c r="A39" s="143">
        <v>27</v>
      </c>
      <c r="B39" s="136" t="s">
        <v>359</v>
      </c>
      <c r="C39" s="134"/>
      <c r="D39" s="136" t="s">
        <v>437</v>
      </c>
      <c r="E39" s="136"/>
      <c r="F39" s="136" t="s">
        <v>438</v>
      </c>
    </row>
    <row r="40" spans="1:6" s="9" customFormat="1" ht="22.5">
      <c r="A40" s="143">
        <v>28</v>
      </c>
      <c r="B40" s="136" t="s">
        <v>459</v>
      </c>
      <c r="C40" s="134"/>
      <c r="D40" s="136" t="s">
        <v>437</v>
      </c>
      <c r="E40" s="136"/>
      <c r="F40" s="136" t="s">
        <v>438</v>
      </c>
    </row>
    <row r="41" spans="1:6" s="9" customFormat="1" ht="22.5">
      <c r="A41" s="143">
        <v>29</v>
      </c>
      <c r="B41" s="136" t="s">
        <v>460</v>
      </c>
      <c r="C41" s="134"/>
      <c r="D41" s="136" t="s">
        <v>437</v>
      </c>
      <c r="E41" s="136"/>
      <c r="F41" s="136" t="s">
        <v>438</v>
      </c>
    </row>
    <row r="42" spans="1:6" s="9" customFormat="1" ht="12" thickBot="1">
      <c r="A42" s="149"/>
      <c r="B42" s="101"/>
      <c r="C42" s="101"/>
      <c r="D42" s="101"/>
      <c r="E42" s="101"/>
      <c r="F42" s="101"/>
    </row>
    <row r="43" spans="1:9" s="9" customFormat="1" ht="12.75" customHeight="1">
      <c r="A43" s="378" t="s">
        <v>462</v>
      </c>
      <c r="B43" s="378"/>
      <c r="C43" s="378"/>
      <c r="D43" s="378"/>
      <c r="E43" s="378"/>
      <c r="F43" s="378"/>
      <c r="G43" s="141"/>
      <c r="H43" s="141"/>
      <c r="I43" s="141"/>
    </row>
    <row r="44" spans="1:6" s="9" customFormat="1" ht="11.25">
      <c r="A44" s="378"/>
      <c r="B44" s="378"/>
      <c r="C44" s="378"/>
      <c r="D44" s="378"/>
      <c r="E44" s="378"/>
      <c r="F44" s="378"/>
    </row>
    <row r="45" spans="1:7" s="2" customFormat="1" ht="11.25">
      <c r="A45" s="378"/>
      <c r="B45" s="378"/>
      <c r="C45" s="378"/>
      <c r="D45" s="378"/>
      <c r="E45" s="378"/>
      <c r="F45" s="378"/>
      <c r="G45" s="9"/>
    </row>
    <row r="46" s="2" customFormat="1" ht="11.25">
      <c r="G46" s="9"/>
    </row>
    <row r="47" s="2" customFormat="1" ht="11.25">
      <c r="G47" s="9"/>
    </row>
    <row r="48" s="2" customFormat="1" ht="11.25">
      <c r="G48" s="9"/>
    </row>
    <row r="49" s="2" customFormat="1" ht="11.25">
      <c r="G49" s="9"/>
    </row>
  </sheetData>
  <mergeCells count="5">
    <mergeCell ref="A43:F45"/>
    <mergeCell ref="B1:F1"/>
    <mergeCell ref="B2:G2"/>
    <mergeCell ref="B3:G3"/>
    <mergeCell ref="D5:F5"/>
  </mergeCells>
  <printOptions horizontalCentered="1"/>
  <pageMargins left="0.1968503937007874" right="0.75" top="0.35" bottom="0.1968503937007874" header="0.33" footer="0"/>
  <pageSetup horizontalDpi="600" verticalDpi="600" orientation="landscape" scale="65" r:id="rId1"/>
  <headerFooter alignWithMargins="0">
    <oddFooter>&amp;C6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GI1414"/>
  <sheetViews>
    <sheetView showGridLines="0" view="pageBreakPreview" zoomScale="66" zoomScaleNormal="75" zoomScaleSheetLayoutView="66" workbookViewId="0" topLeftCell="A4">
      <selection activeCell="E980" sqref="E980"/>
    </sheetView>
  </sheetViews>
  <sheetFormatPr defaultColWidth="11.421875" defaultRowHeight="12" customHeight="1"/>
  <cols>
    <col min="1" max="1" width="3.7109375" style="2" customWidth="1"/>
    <col min="2" max="2" width="9.8515625" style="2" customWidth="1"/>
    <col min="3" max="3" width="76.28125" style="2" customWidth="1"/>
    <col min="4" max="4" width="18.421875" style="2" customWidth="1"/>
    <col min="5" max="5" width="19.421875" style="2" customWidth="1"/>
    <col min="6" max="6" width="17.8515625" style="1" customWidth="1"/>
    <col min="7" max="7" width="17.7109375" style="12" customWidth="1"/>
    <col min="8" max="8" width="17.7109375" style="1" customWidth="1"/>
    <col min="9" max="9" width="0.2890625" style="9" customWidth="1"/>
    <col min="10" max="191" width="20.421875" style="9" customWidth="1"/>
    <col min="192" max="16384" width="20.421875" style="2" customWidth="1"/>
  </cols>
  <sheetData>
    <row r="3" spans="1:8" ht="14.25" customHeight="1">
      <c r="A3" s="366" t="s">
        <v>510</v>
      </c>
      <c r="B3" s="366"/>
      <c r="C3" s="366"/>
      <c r="D3" s="366"/>
      <c r="E3" s="366"/>
      <c r="F3" s="366"/>
      <c r="G3" s="366"/>
      <c r="H3" s="366"/>
    </row>
    <row r="4" spans="1:8" ht="13.5" customHeight="1">
      <c r="A4" s="366" t="s">
        <v>1295</v>
      </c>
      <c r="B4" s="366"/>
      <c r="C4" s="366"/>
      <c r="D4" s="366"/>
      <c r="E4" s="366"/>
      <c r="F4" s="366"/>
      <c r="G4" s="366"/>
      <c r="H4" s="366"/>
    </row>
    <row r="5" spans="1:8" ht="13.5" customHeight="1">
      <c r="A5" s="369" t="s">
        <v>1005</v>
      </c>
      <c r="B5" s="369"/>
      <c r="C5" s="369"/>
      <c r="D5" s="369"/>
      <c r="E5" s="369"/>
      <c r="F5" s="369"/>
      <c r="G5" s="369"/>
      <c r="H5" s="369"/>
    </row>
    <row r="6" spans="1:8" ht="13.5" customHeight="1" thickBot="1">
      <c r="A6" s="370" t="s">
        <v>1006</v>
      </c>
      <c r="B6" s="370"/>
      <c r="C6" s="370"/>
      <c r="D6" s="370"/>
      <c r="E6" s="370"/>
      <c r="F6" s="370"/>
      <c r="G6" s="370"/>
      <c r="H6" s="100"/>
    </row>
    <row r="7" spans="1:11" ht="39" customHeight="1">
      <c r="A7" s="281"/>
      <c r="B7" s="382" t="s">
        <v>989</v>
      </c>
      <c r="C7" s="382"/>
      <c r="D7" s="282" t="s">
        <v>994</v>
      </c>
      <c r="E7" s="260" t="s">
        <v>995</v>
      </c>
      <c r="F7" s="260" t="s">
        <v>1297</v>
      </c>
      <c r="G7" s="283" t="s">
        <v>1298</v>
      </c>
      <c r="H7" s="260" t="s">
        <v>1299</v>
      </c>
      <c r="I7" s="126"/>
      <c r="J7" s="126"/>
      <c r="K7" s="126"/>
    </row>
    <row r="8" spans="1:11" ht="13.5" customHeight="1" thickBot="1">
      <c r="A8" s="266"/>
      <c r="B8" s="263"/>
      <c r="C8" s="263"/>
      <c r="D8" s="264">
        <v>2002</v>
      </c>
      <c r="E8" s="264">
        <v>2003</v>
      </c>
      <c r="F8" s="265" t="s">
        <v>1300</v>
      </c>
      <c r="G8" s="265" t="s">
        <v>1301</v>
      </c>
      <c r="H8" s="265" t="s">
        <v>1301</v>
      </c>
      <c r="I8" s="126"/>
      <c r="J8" s="126"/>
      <c r="K8" s="126"/>
    </row>
    <row r="9" spans="1:11" ht="15.75" customHeight="1">
      <c r="A9" s="4"/>
      <c r="B9" s="4"/>
      <c r="C9" s="4"/>
      <c r="D9" s="5"/>
      <c r="E9" s="5"/>
      <c r="F9" s="6"/>
      <c r="G9" s="11"/>
      <c r="H9" s="3"/>
      <c r="I9" s="126"/>
      <c r="J9" s="126"/>
      <c r="K9" s="126"/>
    </row>
    <row r="10" spans="1:11" ht="19.5" customHeight="1">
      <c r="A10" s="383" t="s">
        <v>1302</v>
      </c>
      <c r="B10" s="383"/>
      <c r="C10" s="383"/>
      <c r="D10" s="27">
        <f>SUM(D11:D13)</f>
        <v>4896926.552999999</v>
      </c>
      <c r="E10" s="27">
        <f>SUM(E11:E13)</f>
        <v>5608362.322</v>
      </c>
      <c r="F10" s="32">
        <f>E10-D10</f>
        <v>711435.7690000003</v>
      </c>
      <c r="G10" s="52">
        <f aca="true" t="shared" si="0" ref="G10:G57">(E10/D10-1)*100</f>
        <v>14.528209914934376</v>
      </c>
      <c r="H10" s="52">
        <f>(((E10/(D10/0.9643204))-1)*100)</f>
        <v>10.44188919645348</v>
      </c>
      <c r="I10" s="126"/>
      <c r="J10" s="126"/>
      <c r="K10" s="126"/>
    </row>
    <row r="11" spans="1:8" ht="13.5" customHeight="1">
      <c r="A11" s="22"/>
      <c r="B11" s="28" t="s">
        <v>1307</v>
      </c>
      <c r="C11" s="28" t="s">
        <v>1308</v>
      </c>
      <c r="D11" s="29">
        <v>1396200</v>
      </c>
      <c r="E11" s="25">
        <v>1712431.9</v>
      </c>
      <c r="F11" s="30">
        <f>E11-D11</f>
        <v>316231.8999999999</v>
      </c>
      <c r="G11" s="45">
        <f t="shared" si="0"/>
        <v>22.649469989972772</v>
      </c>
      <c r="H11" s="45">
        <f aca="true" t="shared" si="1" ref="H11:H95">(((E11/(D11/0.9643204))-1)*100)</f>
        <v>18.273385960518553</v>
      </c>
    </row>
    <row r="12" spans="1:8" ht="13.5" customHeight="1">
      <c r="A12" s="22"/>
      <c r="B12" s="28" t="s">
        <v>1305</v>
      </c>
      <c r="C12" s="28" t="s">
        <v>1306</v>
      </c>
      <c r="D12" s="29">
        <v>549492.34</v>
      </c>
      <c r="E12" s="25">
        <v>620377.082</v>
      </c>
      <c r="F12" s="30">
        <f>E12-D12</f>
        <v>70884.74200000009</v>
      </c>
      <c r="G12" s="45">
        <f t="shared" si="0"/>
        <v>12.900041882294499</v>
      </c>
      <c r="H12" s="45">
        <f t="shared" si="1"/>
        <v>8.871813547950968</v>
      </c>
    </row>
    <row r="13" spans="1:8" s="101" customFormat="1" ht="13.5" customHeight="1" thickBot="1">
      <c r="A13" s="323"/>
      <c r="B13" s="44" t="s">
        <v>1303</v>
      </c>
      <c r="C13" s="44" t="s">
        <v>1304</v>
      </c>
      <c r="D13" s="46">
        <v>2951234.213</v>
      </c>
      <c r="E13" s="47">
        <v>3275553.34</v>
      </c>
      <c r="F13" s="59">
        <f>E13-D13</f>
        <v>324319.12699999986</v>
      </c>
      <c r="G13" s="49">
        <f t="shared" si="0"/>
        <v>10.989271050443739</v>
      </c>
      <c r="H13" s="49">
        <f t="shared" si="1"/>
        <v>7.0292182550723</v>
      </c>
    </row>
    <row r="14" spans="1:8" ht="13.5" customHeight="1">
      <c r="A14" s="366" t="s">
        <v>511</v>
      </c>
      <c r="B14" s="366"/>
      <c r="C14" s="366"/>
      <c r="D14" s="366"/>
      <c r="E14" s="366"/>
      <c r="F14" s="366"/>
      <c r="G14" s="366"/>
      <c r="H14" s="366"/>
    </row>
    <row r="15" spans="1:8" ht="13.5" customHeight="1">
      <c r="A15" s="366" t="s">
        <v>1295</v>
      </c>
      <c r="B15" s="366"/>
      <c r="C15" s="366"/>
      <c r="D15" s="366"/>
      <c r="E15" s="366"/>
      <c r="F15" s="366"/>
      <c r="G15" s="366"/>
      <c r="H15" s="366"/>
    </row>
    <row r="16" spans="1:8" ht="13.5" customHeight="1">
      <c r="A16" s="369" t="s">
        <v>1005</v>
      </c>
      <c r="B16" s="369"/>
      <c r="C16" s="369"/>
      <c r="D16" s="369"/>
      <c r="E16" s="369"/>
      <c r="F16" s="369"/>
      <c r="G16" s="369"/>
      <c r="H16" s="369"/>
    </row>
    <row r="17" spans="1:8" ht="13.5" customHeight="1" thickBot="1">
      <c r="A17" s="370" t="s">
        <v>1006</v>
      </c>
      <c r="B17" s="370"/>
      <c r="C17" s="370"/>
      <c r="D17" s="370"/>
      <c r="E17" s="370"/>
      <c r="F17" s="370"/>
      <c r="G17" s="370"/>
      <c r="H17" s="100"/>
    </row>
    <row r="18" spans="1:8" ht="32.25" customHeight="1">
      <c r="A18" s="281"/>
      <c r="B18" s="382" t="s">
        <v>989</v>
      </c>
      <c r="C18" s="382"/>
      <c r="D18" s="282" t="s">
        <v>994</v>
      </c>
      <c r="E18" s="260" t="s">
        <v>995</v>
      </c>
      <c r="F18" s="260" t="s">
        <v>1297</v>
      </c>
      <c r="G18" s="283" t="s">
        <v>1298</v>
      </c>
      <c r="H18" s="260" t="s">
        <v>1299</v>
      </c>
    </row>
    <row r="19" spans="1:8" ht="18.75" customHeight="1" thickBot="1">
      <c r="A19" s="266"/>
      <c r="B19" s="263"/>
      <c r="C19" s="263"/>
      <c r="D19" s="264">
        <v>2002</v>
      </c>
      <c r="E19" s="264">
        <v>2003</v>
      </c>
      <c r="F19" s="265" t="s">
        <v>1300</v>
      </c>
      <c r="G19" s="265" t="s">
        <v>1301</v>
      </c>
      <c r="H19" s="265" t="s">
        <v>1301</v>
      </c>
    </row>
    <row r="20" spans="1:8" ht="13.5" customHeight="1">
      <c r="A20" s="22"/>
      <c r="B20" s="28"/>
      <c r="C20" s="28"/>
      <c r="D20" s="29"/>
      <c r="E20" s="25"/>
      <c r="F20" s="30"/>
      <c r="G20" s="45"/>
      <c r="H20" s="45"/>
    </row>
    <row r="21" spans="1:8" ht="13.5" customHeight="1">
      <c r="A21" s="383" t="s">
        <v>1309</v>
      </c>
      <c r="B21" s="383"/>
      <c r="C21" s="383"/>
      <c r="D21" s="27">
        <f>SUM(D22:D35)</f>
        <v>1639006.312</v>
      </c>
      <c r="E21" s="27">
        <f>SUM(E22:E35)</f>
        <v>1661780</v>
      </c>
      <c r="F21" s="27">
        <f aca="true" t="shared" si="2" ref="F21:F35">E21-D21</f>
        <v>22773.688000000082</v>
      </c>
      <c r="G21" s="52">
        <f t="shared" si="0"/>
        <v>1.3894814091478747</v>
      </c>
      <c r="H21" s="34">
        <f t="shared" si="1"/>
        <v>-2.2280547317379717</v>
      </c>
    </row>
    <row r="22" spans="1:8" ht="13.5" customHeight="1">
      <c r="A22" s="26"/>
      <c r="B22" s="28" t="s">
        <v>1321</v>
      </c>
      <c r="C22" s="28" t="s">
        <v>1322</v>
      </c>
      <c r="D22" s="29">
        <v>16548.857</v>
      </c>
      <c r="E22" s="25">
        <v>25108.785</v>
      </c>
      <c r="F22" s="35">
        <f t="shared" si="2"/>
        <v>8559.928</v>
      </c>
      <c r="G22" s="45">
        <f t="shared" si="0"/>
        <v>51.72519165523033</v>
      </c>
      <c r="H22" s="45">
        <f t="shared" si="1"/>
        <v>46.31169750704838</v>
      </c>
    </row>
    <row r="23" spans="1:8" ht="13.5" customHeight="1">
      <c r="A23" s="26"/>
      <c r="B23" s="36">
        <v>112</v>
      </c>
      <c r="C23" s="36" t="s">
        <v>1312</v>
      </c>
      <c r="D23" s="37">
        <v>136709.565</v>
      </c>
      <c r="E23" s="38">
        <v>193625.764</v>
      </c>
      <c r="F23" s="35">
        <f t="shared" si="2"/>
        <v>56916.19899999999</v>
      </c>
      <c r="G23" s="45">
        <f t="shared" si="0"/>
        <v>41.63293109739614</v>
      </c>
      <c r="H23" s="45">
        <f t="shared" si="1"/>
        <v>36.579524769013496</v>
      </c>
    </row>
    <row r="24" spans="1:8" ht="13.5" customHeight="1">
      <c r="A24" s="26"/>
      <c r="B24" s="28" t="s">
        <v>1323</v>
      </c>
      <c r="C24" s="28" t="s">
        <v>1324</v>
      </c>
      <c r="D24" s="29">
        <v>41871.375</v>
      </c>
      <c r="E24" s="25">
        <v>53204.346</v>
      </c>
      <c r="F24" s="35">
        <f t="shared" si="2"/>
        <v>11332.970999999998</v>
      </c>
      <c r="G24" s="45">
        <f t="shared" si="0"/>
        <v>27.066154383513783</v>
      </c>
      <c r="H24" s="45">
        <f t="shared" si="1"/>
        <v>22.532484821571753</v>
      </c>
    </row>
    <row r="25" spans="1:15" ht="18.75" customHeight="1">
      <c r="A25" s="55"/>
      <c r="B25" s="28" t="s">
        <v>1310</v>
      </c>
      <c r="C25" s="28" t="s">
        <v>1311</v>
      </c>
      <c r="D25" s="29">
        <v>184756.157</v>
      </c>
      <c r="E25" s="25">
        <v>230407.241</v>
      </c>
      <c r="F25" s="35">
        <f t="shared" si="2"/>
        <v>45651.084</v>
      </c>
      <c r="G25" s="45">
        <f t="shared" si="0"/>
        <v>24.70882959532439</v>
      </c>
      <c r="H25" s="45">
        <f t="shared" si="1"/>
        <v>20.25926843889505</v>
      </c>
      <c r="I25" s="90"/>
      <c r="J25" s="90"/>
      <c r="K25" s="90"/>
      <c r="L25" s="90"/>
      <c r="M25" s="90"/>
      <c r="N25" s="90"/>
      <c r="O25" s="90"/>
    </row>
    <row r="26" spans="1:8" ht="16.5" customHeight="1">
      <c r="A26" s="28"/>
      <c r="B26" s="28" t="s">
        <v>1313</v>
      </c>
      <c r="C26" s="28" t="s">
        <v>1314</v>
      </c>
      <c r="D26" s="29">
        <v>273314.399</v>
      </c>
      <c r="E26" s="25">
        <v>323908.759</v>
      </c>
      <c r="F26" s="35">
        <f t="shared" si="2"/>
        <v>50594.360000000044</v>
      </c>
      <c r="G26" s="45">
        <f t="shared" si="0"/>
        <v>18.511414029086716</v>
      </c>
      <c r="H26" s="45">
        <f t="shared" si="1"/>
        <v>14.282974181094499</v>
      </c>
    </row>
    <row r="27" spans="1:8" ht="16.5" customHeight="1">
      <c r="A27" s="28"/>
      <c r="B27" s="28" t="s">
        <v>1335</v>
      </c>
      <c r="C27" s="28" t="s">
        <v>1336</v>
      </c>
      <c r="D27" s="29">
        <v>414380.911</v>
      </c>
      <c r="E27" s="25">
        <v>429222.667</v>
      </c>
      <c r="F27" s="35">
        <f t="shared" si="2"/>
        <v>14841.755999999994</v>
      </c>
      <c r="G27" s="45">
        <f t="shared" si="0"/>
        <v>3.5816698129707003</v>
      </c>
      <c r="H27" s="35">
        <f t="shared" si="1"/>
        <v>-0.11408273328816776</v>
      </c>
    </row>
    <row r="28" spans="1:8" ht="20.25" customHeight="1">
      <c r="A28" s="28"/>
      <c r="B28" s="28" t="s">
        <v>1337</v>
      </c>
      <c r="C28" s="28" t="s">
        <v>1338</v>
      </c>
      <c r="D28" s="29">
        <v>357870.308</v>
      </c>
      <c r="E28" s="25">
        <v>344931.473</v>
      </c>
      <c r="F28" s="35">
        <f t="shared" si="2"/>
        <v>-12938.835000000021</v>
      </c>
      <c r="G28" s="35">
        <f t="shared" si="0"/>
        <v>-3.615509504633174</v>
      </c>
      <c r="H28" s="35">
        <f t="shared" si="1"/>
        <v>-7.0544695717116745</v>
      </c>
    </row>
    <row r="29" spans="1:8" ht="17.25" customHeight="1">
      <c r="A29" s="28"/>
      <c r="B29" s="28" t="s">
        <v>1325</v>
      </c>
      <c r="C29" s="28" t="s">
        <v>1326</v>
      </c>
      <c r="D29" s="29">
        <v>43651.711</v>
      </c>
      <c r="E29" s="25">
        <v>37428.716</v>
      </c>
      <c r="F29" s="35">
        <f t="shared" si="2"/>
        <v>-6222.995000000003</v>
      </c>
      <c r="G29" s="35">
        <f t="shared" si="0"/>
        <v>-14.256016218928968</v>
      </c>
      <c r="H29" s="35">
        <f t="shared" si="1"/>
        <v>-17.315327262644075</v>
      </c>
    </row>
    <row r="30" spans="1:8" ht="19.5" customHeight="1">
      <c r="A30" s="28"/>
      <c r="B30" s="28" t="s">
        <v>1327</v>
      </c>
      <c r="C30" s="28" t="s">
        <v>1328</v>
      </c>
      <c r="D30" s="29">
        <v>23153.643</v>
      </c>
      <c r="E30" s="25">
        <v>16916.509</v>
      </c>
      <c r="F30" s="35">
        <f t="shared" si="2"/>
        <v>-6237.134000000002</v>
      </c>
      <c r="G30" s="35">
        <f t="shared" si="0"/>
        <v>-26.938024396420047</v>
      </c>
      <c r="H30" s="35">
        <f t="shared" si="1"/>
        <v>-29.54484646116553</v>
      </c>
    </row>
    <row r="31" spans="1:8" ht="24" customHeight="1">
      <c r="A31" s="28"/>
      <c r="B31" s="28" t="s">
        <v>1329</v>
      </c>
      <c r="C31" s="28" t="s">
        <v>1330</v>
      </c>
      <c r="D31" s="29">
        <v>20605.955</v>
      </c>
      <c r="E31" s="25">
        <v>7025.74</v>
      </c>
      <c r="F31" s="35">
        <f t="shared" si="2"/>
        <v>-13580.215000000002</v>
      </c>
      <c r="G31" s="35">
        <f t="shared" si="0"/>
        <v>-65.90432231847542</v>
      </c>
      <c r="H31" s="35">
        <f t="shared" si="1"/>
        <v>-67.12084245988115</v>
      </c>
    </row>
    <row r="32" spans="1:8" ht="19.5" customHeight="1">
      <c r="A32" s="28"/>
      <c r="B32" s="28" t="s">
        <v>1315</v>
      </c>
      <c r="C32" s="28" t="s">
        <v>1316</v>
      </c>
      <c r="D32" s="29">
        <v>33402.126</v>
      </c>
      <c r="E32" s="45">
        <v>0</v>
      </c>
      <c r="F32" s="35">
        <f t="shared" si="2"/>
        <v>-33402.126</v>
      </c>
      <c r="G32" s="35">
        <f t="shared" si="0"/>
        <v>-100</v>
      </c>
      <c r="H32" s="35">
        <f t="shared" si="1"/>
        <v>-100</v>
      </c>
    </row>
    <row r="33" spans="1:8" ht="20.25" customHeight="1">
      <c r="A33" s="28"/>
      <c r="B33" s="28" t="s">
        <v>1317</v>
      </c>
      <c r="C33" s="28" t="s">
        <v>1318</v>
      </c>
      <c r="D33" s="29">
        <v>36285.631</v>
      </c>
      <c r="E33" s="45">
        <v>0</v>
      </c>
      <c r="F33" s="35">
        <f t="shared" si="2"/>
        <v>-36285.631</v>
      </c>
      <c r="G33" s="35">
        <f t="shared" si="0"/>
        <v>-100</v>
      </c>
      <c r="H33" s="35">
        <f t="shared" si="1"/>
        <v>-100</v>
      </c>
    </row>
    <row r="34" spans="1:8" ht="18" customHeight="1">
      <c r="A34" s="28"/>
      <c r="B34" s="28" t="s">
        <v>1319</v>
      </c>
      <c r="C34" s="28" t="s">
        <v>1320</v>
      </c>
      <c r="D34" s="29">
        <v>35355.634</v>
      </c>
      <c r="E34" s="45">
        <v>0</v>
      </c>
      <c r="F34" s="35">
        <f t="shared" si="2"/>
        <v>-35355.634</v>
      </c>
      <c r="G34" s="35">
        <f t="shared" si="0"/>
        <v>-100</v>
      </c>
      <c r="H34" s="35">
        <f t="shared" si="1"/>
        <v>-100</v>
      </c>
    </row>
    <row r="35" spans="1:8" s="101" customFormat="1" ht="25.5" customHeight="1" thickBot="1">
      <c r="A35" s="44"/>
      <c r="B35" s="44" t="s">
        <v>1331</v>
      </c>
      <c r="C35" s="44" t="s">
        <v>1332</v>
      </c>
      <c r="D35" s="46">
        <v>21100.04</v>
      </c>
      <c r="E35" s="56">
        <v>0</v>
      </c>
      <c r="F35" s="48">
        <f t="shared" si="2"/>
        <v>-21100.04</v>
      </c>
      <c r="G35" s="48">
        <f t="shared" si="0"/>
        <v>-100</v>
      </c>
      <c r="H35" s="48">
        <f t="shared" si="1"/>
        <v>-100</v>
      </c>
    </row>
    <row r="36" spans="1:8" ht="20.25" customHeight="1">
      <c r="A36" s="28"/>
      <c r="B36" s="28"/>
      <c r="C36" s="28"/>
      <c r="D36" s="29"/>
      <c r="E36" s="50"/>
      <c r="F36" s="35"/>
      <c r="G36" s="35"/>
      <c r="H36" s="35"/>
    </row>
    <row r="37" spans="1:8" ht="20.25" customHeight="1">
      <c r="A37" s="366" t="s">
        <v>512</v>
      </c>
      <c r="B37" s="366"/>
      <c r="C37" s="366"/>
      <c r="D37" s="366"/>
      <c r="E37" s="366"/>
      <c r="F37" s="366"/>
      <c r="G37" s="366"/>
      <c r="H37" s="366"/>
    </row>
    <row r="38" spans="1:8" ht="20.25" customHeight="1">
      <c r="A38" s="366" t="s">
        <v>1295</v>
      </c>
      <c r="B38" s="366"/>
      <c r="C38" s="366"/>
      <c r="D38" s="366"/>
      <c r="E38" s="366"/>
      <c r="F38" s="366"/>
      <c r="G38" s="366"/>
      <c r="H38" s="366"/>
    </row>
    <row r="39" spans="1:8" ht="20.25" customHeight="1">
      <c r="A39" s="369" t="s">
        <v>1005</v>
      </c>
      <c r="B39" s="369"/>
      <c r="C39" s="369"/>
      <c r="D39" s="369"/>
      <c r="E39" s="369"/>
      <c r="F39" s="369"/>
      <c r="G39" s="369"/>
      <c r="H39" s="369"/>
    </row>
    <row r="40" spans="1:8" ht="20.25" customHeight="1" thickBot="1">
      <c r="A40" s="370" t="s">
        <v>1006</v>
      </c>
      <c r="B40" s="370"/>
      <c r="C40" s="370"/>
      <c r="D40" s="370"/>
      <c r="E40" s="370"/>
      <c r="F40" s="370"/>
      <c r="G40" s="370"/>
      <c r="H40" s="100"/>
    </row>
    <row r="41" spans="1:8" ht="38.25" customHeight="1">
      <c r="A41" s="281"/>
      <c r="B41" s="382" t="s">
        <v>989</v>
      </c>
      <c r="C41" s="382"/>
      <c r="D41" s="282" t="s">
        <v>994</v>
      </c>
      <c r="E41" s="260" t="s">
        <v>995</v>
      </c>
      <c r="F41" s="260" t="s">
        <v>1297</v>
      </c>
      <c r="G41" s="283" t="s">
        <v>1298</v>
      </c>
      <c r="H41" s="260" t="s">
        <v>1299</v>
      </c>
    </row>
    <row r="42" spans="1:8" ht="20.25" customHeight="1" thickBot="1">
      <c r="A42" s="266"/>
      <c r="B42" s="263"/>
      <c r="C42" s="263"/>
      <c r="D42" s="264">
        <v>2002</v>
      </c>
      <c r="E42" s="264">
        <v>2003</v>
      </c>
      <c r="F42" s="265" t="s">
        <v>1300</v>
      </c>
      <c r="G42" s="265" t="s">
        <v>1301</v>
      </c>
      <c r="H42" s="265" t="s">
        <v>1301</v>
      </c>
    </row>
    <row r="43" spans="1:191" s="8" customFormat="1" ht="13.5" customHeight="1">
      <c r="A43" s="383" t="s">
        <v>1339</v>
      </c>
      <c r="B43" s="383"/>
      <c r="C43" s="383"/>
      <c r="D43" s="27">
        <f>SUM(D44:D47)</f>
        <v>15363576.392</v>
      </c>
      <c r="E43" s="27">
        <f>SUM(E44:E47)</f>
        <v>22906745.944999997</v>
      </c>
      <c r="F43" s="27">
        <f>E43-D43</f>
        <v>7543169.552999996</v>
      </c>
      <c r="G43" s="52">
        <f t="shared" si="0"/>
        <v>49.09774495558088</v>
      </c>
      <c r="H43" s="52">
        <f t="shared" si="1"/>
        <v>43.77799705466374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</row>
    <row r="44" spans="1:191" s="8" customFormat="1" ht="13.5" customHeight="1">
      <c r="A44" s="26"/>
      <c r="B44" s="21" t="s">
        <v>1337</v>
      </c>
      <c r="C44" s="21" t="s">
        <v>1344</v>
      </c>
      <c r="D44" s="25">
        <v>129172.26</v>
      </c>
      <c r="E44" s="25">
        <v>368463.266</v>
      </c>
      <c r="F44" s="35">
        <f>E44-D44</f>
        <v>239291.006</v>
      </c>
      <c r="G44" s="45">
        <f t="shared" si="0"/>
        <v>185.24953112998102</v>
      </c>
      <c r="H44" s="45">
        <f t="shared" si="1"/>
        <v>175.0719419590758</v>
      </c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</row>
    <row r="45" spans="1:191" s="8" customFormat="1" ht="13.5" customHeight="1">
      <c r="A45" s="26"/>
      <c r="B45" s="21" t="s">
        <v>1335</v>
      </c>
      <c r="C45" s="21" t="s">
        <v>1343</v>
      </c>
      <c r="D45" s="25">
        <v>533827.74</v>
      </c>
      <c r="E45" s="25">
        <v>925757.434</v>
      </c>
      <c r="F45" s="35">
        <f>E45-D45</f>
        <v>391929.694</v>
      </c>
      <c r="G45" s="45">
        <f t="shared" si="0"/>
        <v>73.41875751904539</v>
      </c>
      <c r="H45" s="45">
        <f t="shared" si="1"/>
        <v>67.23124561826883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</row>
    <row r="46" spans="1:191" s="8" customFormat="1" ht="13.5" customHeight="1">
      <c r="A46" s="26"/>
      <c r="B46" s="21" t="s">
        <v>1341</v>
      </c>
      <c r="C46" s="21" t="s">
        <v>1342</v>
      </c>
      <c r="D46" s="25">
        <v>12844600</v>
      </c>
      <c r="E46" s="25">
        <v>19252291.514</v>
      </c>
      <c r="F46" s="35">
        <f>E46-D46</f>
        <v>6407691.513999999</v>
      </c>
      <c r="G46" s="45">
        <f t="shared" si="0"/>
        <v>49.88626748984009</v>
      </c>
      <c r="H46" s="45">
        <f t="shared" si="1"/>
        <v>44.53838542030957</v>
      </c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</row>
    <row r="47" spans="1:8" s="101" customFormat="1" ht="14.25" customHeight="1" thickBot="1">
      <c r="A47" s="64"/>
      <c r="B47" s="64" t="s">
        <v>1303</v>
      </c>
      <c r="C47" s="64" t="s">
        <v>1340</v>
      </c>
      <c r="D47" s="47">
        <v>1855976.392</v>
      </c>
      <c r="E47" s="47">
        <v>2360233.731</v>
      </c>
      <c r="F47" s="48">
        <f>E47-D47</f>
        <v>504257.33900000015</v>
      </c>
      <c r="G47" s="49">
        <f t="shared" si="0"/>
        <v>27.169383251508528</v>
      </c>
      <c r="H47" s="49">
        <f t="shared" si="1"/>
        <v>22.63203052484799</v>
      </c>
    </row>
    <row r="48" spans="1:8" ht="14.25" customHeight="1">
      <c r="A48" s="21"/>
      <c r="B48" s="21"/>
      <c r="C48" s="21"/>
      <c r="D48" s="25"/>
      <c r="E48" s="25"/>
      <c r="F48" s="35"/>
      <c r="G48" s="45"/>
      <c r="H48" s="45"/>
    </row>
    <row r="49" spans="1:8" ht="14.25" customHeight="1">
      <c r="A49" s="366" t="s">
        <v>513</v>
      </c>
      <c r="B49" s="366"/>
      <c r="C49" s="366"/>
      <c r="D49" s="366"/>
      <c r="E49" s="366"/>
      <c r="F49" s="366"/>
      <c r="G49" s="366"/>
      <c r="H49" s="366"/>
    </row>
    <row r="50" spans="1:8" ht="14.25" customHeight="1">
      <c r="A50" s="366" t="s">
        <v>1295</v>
      </c>
      <c r="B50" s="366"/>
      <c r="C50" s="366"/>
      <c r="D50" s="366"/>
      <c r="E50" s="366"/>
      <c r="F50" s="366"/>
      <c r="G50" s="366"/>
      <c r="H50" s="366"/>
    </row>
    <row r="51" spans="1:8" ht="14.25" customHeight="1">
      <c r="A51" s="369" t="s">
        <v>1005</v>
      </c>
      <c r="B51" s="369"/>
      <c r="C51" s="369"/>
      <c r="D51" s="369"/>
      <c r="E51" s="369"/>
      <c r="F51" s="369"/>
      <c r="G51" s="369"/>
      <c r="H51" s="369"/>
    </row>
    <row r="52" spans="1:8" ht="14.25" customHeight="1" thickBot="1">
      <c r="A52" s="370" t="s">
        <v>1006</v>
      </c>
      <c r="B52" s="370"/>
      <c r="C52" s="370"/>
      <c r="D52" s="370"/>
      <c r="E52" s="370"/>
      <c r="F52" s="370"/>
      <c r="G52" s="370"/>
      <c r="H52" s="100"/>
    </row>
    <row r="53" spans="1:8" ht="35.25" customHeight="1">
      <c r="A53" s="281"/>
      <c r="B53" s="382" t="s">
        <v>989</v>
      </c>
      <c r="C53" s="382"/>
      <c r="D53" s="282" t="s">
        <v>994</v>
      </c>
      <c r="E53" s="260" t="s">
        <v>995</v>
      </c>
      <c r="F53" s="260" t="s">
        <v>1297</v>
      </c>
      <c r="G53" s="283" t="s">
        <v>1298</v>
      </c>
      <c r="H53" s="260" t="s">
        <v>1299</v>
      </c>
    </row>
    <row r="54" spans="1:8" ht="14.25" customHeight="1" thickBot="1">
      <c r="A54" s="266"/>
      <c r="B54" s="263"/>
      <c r="C54" s="263"/>
      <c r="D54" s="264">
        <v>2002</v>
      </c>
      <c r="E54" s="264">
        <v>2003</v>
      </c>
      <c r="F54" s="265" t="s">
        <v>1300</v>
      </c>
      <c r="G54" s="265" t="s">
        <v>1301</v>
      </c>
      <c r="H54" s="265" t="s">
        <v>1301</v>
      </c>
    </row>
    <row r="55" spans="1:8" ht="14.25" customHeight="1">
      <c r="A55" s="21"/>
      <c r="B55" s="21"/>
      <c r="C55" s="21"/>
      <c r="D55" s="25"/>
      <c r="E55" s="25"/>
      <c r="F55" s="35"/>
      <c r="G55" s="45"/>
      <c r="H55" s="45"/>
    </row>
    <row r="56" spans="1:191" s="8" customFormat="1" ht="13.5" customHeight="1">
      <c r="A56" s="383" t="s">
        <v>1345</v>
      </c>
      <c r="B56" s="383"/>
      <c r="C56" s="383"/>
      <c r="D56" s="27">
        <f>SUM(D57:D105)</f>
        <v>4874899.3040000005</v>
      </c>
      <c r="E56" s="27">
        <f>SUM(E57:E105)</f>
        <v>4337199.971</v>
      </c>
      <c r="F56" s="27">
        <f aca="true" t="shared" si="3" ref="F56:F72">E56-D56</f>
        <v>-537699.3330000006</v>
      </c>
      <c r="G56" s="34">
        <f t="shared" si="0"/>
        <v>-11.02995773797424</v>
      </c>
      <c r="H56" s="34">
        <f t="shared" si="1"/>
        <v>-14.20437325786642</v>
      </c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</row>
    <row r="57" spans="1:191" s="8" customFormat="1" ht="13.5" customHeight="1">
      <c r="A57" s="26"/>
      <c r="B57" s="21">
        <v>810</v>
      </c>
      <c r="C57" s="21" t="s">
        <v>1401</v>
      </c>
      <c r="D57" s="25">
        <v>212669.267</v>
      </c>
      <c r="E57" s="42">
        <v>629212.394</v>
      </c>
      <c r="F57" s="35">
        <f t="shared" si="3"/>
        <v>416543.127</v>
      </c>
      <c r="G57" s="45">
        <f t="shared" si="0"/>
        <v>195.86427925197108</v>
      </c>
      <c r="H57" s="45">
        <f t="shared" si="1"/>
        <v>185.30796011397243</v>
      </c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</row>
    <row r="58" spans="1:191" s="8" customFormat="1" ht="13.5" customHeight="1">
      <c r="A58" s="26"/>
      <c r="B58" s="40">
        <v>900</v>
      </c>
      <c r="C58" s="41" t="s">
        <v>1407</v>
      </c>
      <c r="D58" s="50">
        <v>0</v>
      </c>
      <c r="E58" s="42">
        <v>6633.14</v>
      </c>
      <c r="F58" s="35">
        <f t="shared" si="3"/>
        <v>6633.14</v>
      </c>
      <c r="G58" s="50">
        <v>100</v>
      </c>
      <c r="H58" s="50">
        <v>100</v>
      </c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</row>
    <row r="59" spans="1:191" s="8" customFormat="1" ht="13.5" customHeight="1">
      <c r="A59" s="26"/>
      <c r="B59" s="28">
        <v>115</v>
      </c>
      <c r="C59" s="41" t="s">
        <v>1351</v>
      </c>
      <c r="D59" s="50">
        <v>0</v>
      </c>
      <c r="E59" s="42">
        <v>4905.848</v>
      </c>
      <c r="F59" s="35">
        <f t="shared" si="3"/>
        <v>4905.848</v>
      </c>
      <c r="G59" s="35">
        <v>100</v>
      </c>
      <c r="H59" s="50">
        <v>100</v>
      </c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</row>
    <row r="60" spans="1:191" s="8" customFormat="1" ht="13.5" customHeight="1">
      <c r="A60" s="26"/>
      <c r="B60" s="40">
        <v>213</v>
      </c>
      <c r="C60" s="41" t="s">
        <v>1356</v>
      </c>
      <c r="D60" s="50">
        <v>0</v>
      </c>
      <c r="E60" s="42">
        <v>5853.687</v>
      </c>
      <c r="F60" s="35">
        <f t="shared" si="3"/>
        <v>5853.687</v>
      </c>
      <c r="G60" s="50">
        <v>100</v>
      </c>
      <c r="H60" s="50">
        <v>100</v>
      </c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</row>
    <row r="61" spans="1:191" s="8" customFormat="1" ht="13.5" customHeight="1">
      <c r="A61" s="26"/>
      <c r="B61" s="40">
        <v>214</v>
      </c>
      <c r="C61" s="41" t="s">
        <v>1357</v>
      </c>
      <c r="D61" s="50">
        <v>0</v>
      </c>
      <c r="E61" s="42">
        <v>5364.793</v>
      </c>
      <c r="F61" s="35">
        <f t="shared" si="3"/>
        <v>5364.793</v>
      </c>
      <c r="G61" s="50">
        <v>100</v>
      </c>
      <c r="H61" s="50">
        <v>100</v>
      </c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</row>
    <row r="62" spans="1:191" s="8" customFormat="1" ht="13.5" customHeight="1">
      <c r="A62" s="26"/>
      <c r="B62" s="40">
        <v>300</v>
      </c>
      <c r="C62" s="41" t="s">
        <v>1358</v>
      </c>
      <c r="D62" s="50">
        <v>0</v>
      </c>
      <c r="E62" s="42">
        <v>14500.57</v>
      </c>
      <c r="F62" s="35">
        <f t="shared" si="3"/>
        <v>14500.57</v>
      </c>
      <c r="G62" s="50">
        <v>100</v>
      </c>
      <c r="H62" s="50">
        <v>100</v>
      </c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</row>
    <row r="63" spans="1:191" s="8" customFormat="1" ht="13.5" customHeight="1">
      <c r="A63" s="26"/>
      <c r="B63" s="40">
        <v>311</v>
      </c>
      <c r="C63" s="41" t="s">
        <v>1360</v>
      </c>
      <c r="D63" s="50">
        <v>0</v>
      </c>
      <c r="E63" s="42">
        <v>27524.344</v>
      </c>
      <c r="F63" s="35">
        <f t="shared" si="3"/>
        <v>27524.344</v>
      </c>
      <c r="G63" s="50">
        <v>100</v>
      </c>
      <c r="H63" s="50">
        <v>100</v>
      </c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</row>
    <row r="64" spans="1:191" s="8" customFormat="1" ht="13.5" customHeight="1">
      <c r="A64" s="26"/>
      <c r="B64" s="40">
        <v>312</v>
      </c>
      <c r="C64" s="41" t="s">
        <v>1361</v>
      </c>
      <c r="D64" s="50">
        <v>0</v>
      </c>
      <c r="E64" s="42">
        <v>13275.677</v>
      </c>
      <c r="F64" s="35">
        <f t="shared" si="3"/>
        <v>13275.677</v>
      </c>
      <c r="G64" s="50">
        <v>100</v>
      </c>
      <c r="H64" s="50">
        <v>100</v>
      </c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</row>
    <row r="65" spans="1:191" s="8" customFormat="1" ht="13.5" customHeight="1">
      <c r="A65" s="26"/>
      <c r="B65" s="40">
        <v>911</v>
      </c>
      <c r="C65" s="41" t="s">
        <v>1409</v>
      </c>
      <c r="D65" s="50">
        <v>0</v>
      </c>
      <c r="E65" s="42">
        <v>14727.604</v>
      </c>
      <c r="F65" s="35">
        <f t="shared" si="3"/>
        <v>14727.604</v>
      </c>
      <c r="G65" s="50">
        <v>100</v>
      </c>
      <c r="H65" s="50">
        <v>100</v>
      </c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</row>
    <row r="66" spans="1:191" s="8" customFormat="1" ht="22.5" customHeight="1">
      <c r="A66" s="26"/>
      <c r="B66" s="40">
        <v>912</v>
      </c>
      <c r="C66" s="41" t="s">
        <v>1410</v>
      </c>
      <c r="D66" s="50">
        <v>0</v>
      </c>
      <c r="E66" s="42">
        <v>12149.829</v>
      </c>
      <c r="F66" s="35">
        <f t="shared" si="3"/>
        <v>12149.829</v>
      </c>
      <c r="G66" s="50">
        <v>100</v>
      </c>
      <c r="H66" s="50">
        <v>100</v>
      </c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</row>
    <row r="67" spans="1:191" s="8" customFormat="1" ht="13.5" customHeight="1">
      <c r="A67" s="26"/>
      <c r="B67" s="65" t="s">
        <v>399</v>
      </c>
      <c r="C67" s="66" t="s">
        <v>1437</v>
      </c>
      <c r="D67" s="67">
        <v>24422.1</v>
      </c>
      <c r="E67" s="68">
        <v>27823.114</v>
      </c>
      <c r="F67" s="69">
        <f t="shared" si="3"/>
        <v>3401.014000000003</v>
      </c>
      <c r="G67" s="72">
        <v>100</v>
      </c>
      <c r="H67" s="72">
        <f t="shared" si="1"/>
        <v>9.861135699737545</v>
      </c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</row>
    <row r="68" spans="1:191" s="8" customFormat="1" ht="13.5" customHeight="1">
      <c r="A68" s="26"/>
      <c r="B68" s="28" t="s">
        <v>1348</v>
      </c>
      <c r="C68" s="28" t="s">
        <v>1349</v>
      </c>
      <c r="D68" s="25">
        <v>22211.039</v>
      </c>
      <c r="E68" s="43">
        <v>34422.451</v>
      </c>
      <c r="F68" s="35">
        <f t="shared" si="3"/>
        <v>12211.412</v>
      </c>
      <c r="G68" s="45">
        <f>(E68/D68-1)*100</f>
        <v>54.97902191788506</v>
      </c>
      <c r="H68" s="45">
        <f t="shared" si="1"/>
        <v>49.44943240746369</v>
      </c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</row>
    <row r="69" spans="1:191" s="8" customFormat="1" ht="13.5" customHeight="1">
      <c r="A69" s="26"/>
      <c r="B69" s="28" t="s">
        <v>1404</v>
      </c>
      <c r="C69" s="28" t="s">
        <v>1405</v>
      </c>
      <c r="D69" s="25">
        <v>505071.747</v>
      </c>
      <c r="E69" s="42">
        <v>649362.326</v>
      </c>
      <c r="F69" s="35">
        <f t="shared" si="3"/>
        <v>144290.57900000003</v>
      </c>
      <c r="G69" s="45">
        <f>(E69/D69-1)*100</f>
        <v>28.568333084764696</v>
      </c>
      <c r="H69" s="45">
        <f t="shared" si="1"/>
        <v>23.98106638763351</v>
      </c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</row>
    <row r="70" spans="1:191" s="8" customFormat="1" ht="13.5" customHeight="1">
      <c r="A70" s="26"/>
      <c r="B70" s="28" t="s">
        <v>1425</v>
      </c>
      <c r="C70" s="28" t="s">
        <v>1426</v>
      </c>
      <c r="D70" s="25">
        <v>35731.155</v>
      </c>
      <c r="E70" s="43">
        <v>42193.589</v>
      </c>
      <c r="F70" s="35">
        <f t="shared" si="3"/>
        <v>6462.434000000001</v>
      </c>
      <c r="G70" s="45">
        <f>(E70/D70-1)*100</f>
        <v>18.086272330127585</v>
      </c>
      <c r="H70" s="45">
        <f t="shared" si="1"/>
        <v>13.873001367897576</v>
      </c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</row>
    <row r="71" spans="1:191" s="8" customFormat="1" ht="13.5" customHeight="1">
      <c r="A71" s="26"/>
      <c r="B71" s="76">
        <v>111</v>
      </c>
      <c r="C71" s="76" t="s">
        <v>1347</v>
      </c>
      <c r="D71" s="77">
        <v>33512.755</v>
      </c>
      <c r="E71" s="79">
        <v>39031.292</v>
      </c>
      <c r="F71" s="80">
        <f t="shared" si="3"/>
        <v>5518.537000000004</v>
      </c>
      <c r="G71" s="84">
        <f>(E71/D71-1)*100</f>
        <v>16.466975036818088</v>
      </c>
      <c r="H71" s="84">
        <f t="shared" si="1"/>
        <v>12.311479954294423</v>
      </c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</row>
    <row r="72" spans="1:191" s="7" customFormat="1" ht="18.75" customHeight="1">
      <c r="A72" s="21"/>
      <c r="B72" s="81" t="s">
        <v>1139</v>
      </c>
      <c r="C72" s="82" t="s">
        <v>1412</v>
      </c>
      <c r="D72" s="77">
        <v>38245.963</v>
      </c>
      <c r="E72" s="79">
        <v>44120.531</v>
      </c>
      <c r="F72" s="80">
        <f t="shared" si="3"/>
        <v>5874.567999999999</v>
      </c>
      <c r="G72" s="84">
        <f>(E72/D72-1)*100</f>
        <v>15.359968841678784</v>
      </c>
      <c r="H72" s="84">
        <f t="shared" si="1"/>
        <v>11.243971297395227</v>
      </c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</row>
    <row r="73" spans="1:8" ht="18.75" customHeight="1">
      <c r="A73" s="28"/>
      <c r="B73" s="76" t="s">
        <v>820</v>
      </c>
      <c r="C73" s="76" t="s">
        <v>1366</v>
      </c>
      <c r="D73" s="77">
        <v>21443.126</v>
      </c>
      <c r="E73" s="83">
        <v>22008.953</v>
      </c>
      <c r="F73" s="80">
        <f aca="true" t="shared" si="4" ref="F73:F105">E73-D73</f>
        <v>565.8270000000011</v>
      </c>
      <c r="G73" s="84">
        <f aca="true" t="shared" si="5" ref="G73:G93">(E73/D73-1)*100</f>
        <v>2.6387337368628083</v>
      </c>
      <c r="H73" s="80">
        <f t="shared" si="1"/>
        <v>-1.0233752273749563</v>
      </c>
    </row>
    <row r="74" spans="1:8" s="101" customFormat="1" ht="18" customHeight="1" thickBot="1">
      <c r="A74" s="28"/>
      <c r="B74" s="28" t="s">
        <v>1421</v>
      </c>
      <c r="C74" s="28" t="s">
        <v>1422</v>
      </c>
      <c r="D74" s="25">
        <v>1000</v>
      </c>
      <c r="E74" s="43">
        <v>1000</v>
      </c>
      <c r="F74" s="35">
        <f t="shared" si="4"/>
        <v>0</v>
      </c>
      <c r="G74" s="45">
        <f>(E74/D74-1)*100</f>
        <v>0</v>
      </c>
      <c r="H74" s="35">
        <f t="shared" si="1"/>
        <v>-3.5679600000000034</v>
      </c>
    </row>
    <row r="75" spans="1:11" s="101" customFormat="1" ht="17.25" customHeight="1" thickBot="1">
      <c r="A75" s="28"/>
      <c r="B75" s="81" t="s">
        <v>822</v>
      </c>
      <c r="C75" s="82" t="s">
        <v>1359</v>
      </c>
      <c r="D75" s="77">
        <v>14211.936</v>
      </c>
      <c r="E75" s="83">
        <v>14084.9</v>
      </c>
      <c r="F75" s="80">
        <f t="shared" si="4"/>
        <v>-127.03600000000006</v>
      </c>
      <c r="G75" s="80">
        <f>(E75/D75-1)*100</f>
        <v>-0.8938683652952029</v>
      </c>
      <c r="H75" s="80">
        <f t="shared" si="1"/>
        <v>-4.429935499568815</v>
      </c>
      <c r="I75" s="9"/>
      <c r="J75" s="9"/>
      <c r="K75" s="9"/>
    </row>
    <row r="76" spans="1:191" s="7" customFormat="1" ht="18.75" customHeight="1">
      <c r="A76" s="36"/>
      <c r="B76" s="28" t="s">
        <v>1433</v>
      </c>
      <c r="C76" s="28" t="s">
        <v>1434</v>
      </c>
      <c r="D76" s="25">
        <v>17212.525</v>
      </c>
      <c r="E76" s="43">
        <v>16993.984</v>
      </c>
      <c r="F76" s="35">
        <f t="shared" si="4"/>
        <v>-218.54100000000108</v>
      </c>
      <c r="G76" s="35">
        <f t="shared" si="5"/>
        <v>-1.269662643917735</v>
      </c>
      <c r="H76" s="35">
        <f t="shared" si="1"/>
        <v>-4.792321588647807</v>
      </c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</row>
    <row r="77" spans="1:191" s="7" customFormat="1" ht="19.5" customHeight="1">
      <c r="A77" s="36"/>
      <c r="B77" s="28" t="s">
        <v>1307</v>
      </c>
      <c r="C77" s="28" t="s">
        <v>1352</v>
      </c>
      <c r="D77" s="25">
        <v>26456.747</v>
      </c>
      <c r="E77" s="42">
        <v>25083.154</v>
      </c>
      <c r="F77" s="35">
        <f t="shared" si="4"/>
        <v>-1373.5930000000008</v>
      </c>
      <c r="G77" s="35">
        <f>(E77/D77-1)*100</f>
        <v>-5.191843880126312</v>
      </c>
      <c r="H77" s="35">
        <f t="shared" si="1"/>
        <v>-8.574560967220958</v>
      </c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</row>
    <row r="78" spans="1:8" ht="25.5" customHeight="1">
      <c r="A78" s="28"/>
      <c r="B78" s="28" t="s">
        <v>1431</v>
      </c>
      <c r="C78" s="28" t="s">
        <v>1432</v>
      </c>
      <c r="D78" s="25">
        <v>3224.384</v>
      </c>
      <c r="E78" s="43">
        <v>3042.014</v>
      </c>
      <c r="F78" s="35">
        <f t="shared" si="4"/>
        <v>-182.3699999999999</v>
      </c>
      <c r="G78" s="35">
        <f t="shared" si="5"/>
        <v>-5.655964053909212</v>
      </c>
      <c r="H78" s="35">
        <f t="shared" si="1"/>
        <v>-9.022121518851357</v>
      </c>
    </row>
    <row r="79" spans="1:13" s="101" customFormat="1" ht="16.5" customHeight="1" thickBot="1">
      <c r="A79" s="28"/>
      <c r="B79" s="28" t="s">
        <v>1417</v>
      </c>
      <c r="C79" s="28" t="s">
        <v>1418</v>
      </c>
      <c r="D79" s="25">
        <v>126157</v>
      </c>
      <c r="E79" s="43">
        <v>115898</v>
      </c>
      <c r="F79" s="35">
        <f t="shared" si="4"/>
        <v>-10259</v>
      </c>
      <c r="G79" s="35">
        <f t="shared" si="5"/>
        <v>-8.131930848070256</v>
      </c>
      <c r="H79" s="35">
        <f t="shared" si="1"/>
        <v>-11.409746808183453</v>
      </c>
      <c r="I79" s="9"/>
      <c r="J79" s="9"/>
      <c r="K79" s="9"/>
      <c r="L79" s="9"/>
      <c r="M79" s="9"/>
    </row>
    <row r="80" spans="1:13" s="289" customFormat="1" ht="16.5" customHeight="1">
      <c r="A80" s="28"/>
      <c r="B80" s="81" t="s">
        <v>816</v>
      </c>
      <c r="C80" s="82" t="s">
        <v>1408</v>
      </c>
      <c r="D80" s="77">
        <v>37876.265</v>
      </c>
      <c r="E80" s="83">
        <v>34616.855</v>
      </c>
      <c r="F80" s="80">
        <f t="shared" si="4"/>
        <v>-3259.409999999996</v>
      </c>
      <c r="G80" s="80">
        <f>(E80/D80-1)*100</f>
        <v>-8.605415555097618</v>
      </c>
      <c r="H80" s="80">
        <f t="shared" si="1"/>
        <v>-11.866337770257973</v>
      </c>
      <c r="I80" s="9"/>
      <c r="J80" s="9"/>
      <c r="K80" s="9"/>
      <c r="L80" s="9"/>
      <c r="M80" s="9"/>
    </row>
    <row r="81" spans="1:8" ht="18" customHeight="1">
      <c r="A81" s="28"/>
      <c r="B81" s="28" t="s">
        <v>1423</v>
      </c>
      <c r="C81" s="28" t="s">
        <v>1424</v>
      </c>
      <c r="D81" s="25">
        <v>43816.301</v>
      </c>
      <c r="E81" s="43">
        <v>38444.391</v>
      </c>
      <c r="F81" s="35">
        <f t="shared" si="4"/>
        <v>-5371.909999999996</v>
      </c>
      <c r="G81" s="35">
        <f t="shared" si="5"/>
        <v>-12.260071885118728</v>
      </c>
      <c r="H81" s="35">
        <f t="shared" si="1"/>
        <v>-15.390597424286446</v>
      </c>
    </row>
    <row r="82" spans="1:8" ht="18.75" customHeight="1">
      <c r="A82" s="28"/>
      <c r="B82" s="28" t="s">
        <v>1419</v>
      </c>
      <c r="C82" s="28" t="s">
        <v>1420</v>
      </c>
      <c r="D82" s="25">
        <v>106464.799</v>
      </c>
      <c r="E82" s="43">
        <v>92986.153</v>
      </c>
      <c r="F82" s="35">
        <f t="shared" si="4"/>
        <v>-13478.645999999993</v>
      </c>
      <c r="G82" s="35">
        <f t="shared" si="5"/>
        <v>-12.660190153554884</v>
      </c>
      <c r="H82" s="35">
        <f t="shared" si="1"/>
        <v>-15.7764396329521</v>
      </c>
    </row>
    <row r="83" spans="1:8" ht="16.5" customHeight="1">
      <c r="A83" s="28"/>
      <c r="B83" s="28" t="s">
        <v>1427</v>
      </c>
      <c r="C83" s="28" t="s">
        <v>1428</v>
      </c>
      <c r="D83" s="25">
        <v>1034000.005</v>
      </c>
      <c r="E83" s="43">
        <v>900048.304</v>
      </c>
      <c r="F83" s="35">
        <f t="shared" si="4"/>
        <v>-133951.701</v>
      </c>
      <c r="G83" s="35">
        <f t="shared" si="5"/>
        <v>-12.954709898671613</v>
      </c>
      <c r="H83" s="35">
        <f t="shared" si="1"/>
        <v>-16.06045103137098</v>
      </c>
    </row>
    <row r="84" spans="1:8" ht="17.25" customHeight="1">
      <c r="A84" s="28"/>
      <c r="B84" s="28" t="s">
        <v>1362</v>
      </c>
      <c r="C84" s="28" t="s">
        <v>1363</v>
      </c>
      <c r="D84" s="25">
        <v>23976.95</v>
      </c>
      <c r="E84" s="42">
        <v>20842.266</v>
      </c>
      <c r="F84" s="35">
        <f t="shared" si="4"/>
        <v>-3134.684000000001</v>
      </c>
      <c r="G84" s="35">
        <f t="shared" si="5"/>
        <v>-13.073739570712705</v>
      </c>
      <c r="H84" s="35">
        <f t="shared" si="1"/>
        <v>-16.175233772325505</v>
      </c>
    </row>
    <row r="85" spans="1:8" ht="15.75" customHeight="1">
      <c r="A85" s="28"/>
      <c r="B85" s="28" t="s">
        <v>1315</v>
      </c>
      <c r="C85" s="28" t="s">
        <v>1350</v>
      </c>
      <c r="D85" s="25">
        <v>33804.159</v>
      </c>
      <c r="E85" s="43">
        <v>27017.674</v>
      </c>
      <c r="F85" s="35">
        <f t="shared" si="4"/>
        <v>-6786.485000000001</v>
      </c>
      <c r="G85" s="35">
        <f t="shared" si="5"/>
        <v>-20.075887703640262</v>
      </c>
      <c r="H85" s="35">
        <f t="shared" si="1"/>
        <v>-22.927548060729464</v>
      </c>
    </row>
    <row r="86" spans="1:191" s="7" customFormat="1" ht="15.75" customHeight="1">
      <c r="A86" s="36"/>
      <c r="B86" s="28" t="s">
        <v>1303</v>
      </c>
      <c r="C86" s="28" t="s">
        <v>1346</v>
      </c>
      <c r="D86" s="25">
        <v>82398.603</v>
      </c>
      <c r="E86" s="43">
        <v>62867.3</v>
      </c>
      <c r="F86" s="35">
        <f t="shared" si="4"/>
        <v>-19531.303</v>
      </c>
      <c r="G86" s="35">
        <f>(E86/D86-1)*100</f>
        <v>-23.70343948671071</v>
      </c>
      <c r="H86" s="35">
        <f t="shared" si="1"/>
        <v>-26.42567024720067</v>
      </c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</row>
    <row r="87" spans="1:8" ht="16.5" customHeight="1">
      <c r="A87" s="28"/>
      <c r="B87" s="76">
        <v>211</v>
      </c>
      <c r="C87" s="76" t="s">
        <v>1354</v>
      </c>
      <c r="D87" s="77">
        <v>192147.765</v>
      </c>
      <c r="E87" s="83">
        <v>144917.759</v>
      </c>
      <c r="F87" s="80">
        <f t="shared" si="4"/>
        <v>-47230.00600000002</v>
      </c>
      <c r="G87" s="80">
        <f>(E87/D87-1)*100</f>
        <v>-24.580044425705406</v>
      </c>
      <c r="H87" s="80">
        <f t="shared" si="1"/>
        <v>-27.270998272614012</v>
      </c>
    </row>
    <row r="88" spans="1:191" s="7" customFormat="1" ht="16.5" customHeight="1">
      <c r="A88" s="36"/>
      <c r="B88" s="76">
        <v>212</v>
      </c>
      <c r="C88" s="76" t="s">
        <v>1355</v>
      </c>
      <c r="D88" s="77">
        <v>23761.841</v>
      </c>
      <c r="E88" s="83">
        <v>17767.95</v>
      </c>
      <c r="F88" s="80">
        <f t="shared" si="4"/>
        <v>-5993.891</v>
      </c>
      <c r="G88" s="80">
        <f>(E88/D88-1)*100</f>
        <v>-25.22485947111589</v>
      </c>
      <c r="H88" s="80">
        <f t="shared" si="1"/>
        <v>-27.89280657513027</v>
      </c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</row>
    <row r="89" spans="1:8" ht="17.25" customHeight="1">
      <c r="A89" s="28"/>
      <c r="B89" s="76">
        <v>700</v>
      </c>
      <c r="C89" s="76" t="s">
        <v>1393</v>
      </c>
      <c r="D89" s="77">
        <v>25382.19</v>
      </c>
      <c r="E89" s="83">
        <v>18730.359</v>
      </c>
      <c r="F89" s="80">
        <f t="shared" si="4"/>
        <v>-6651.830999999998</v>
      </c>
      <c r="G89" s="80">
        <f t="shared" si="5"/>
        <v>-26.206686657061507</v>
      </c>
      <c r="H89" s="80">
        <f t="shared" si="1"/>
        <v>-28.839602559812207</v>
      </c>
    </row>
    <row r="90" spans="1:8" ht="16.5" customHeight="1">
      <c r="A90" s="28"/>
      <c r="B90" s="28" t="s">
        <v>1397</v>
      </c>
      <c r="C90" s="28" t="s">
        <v>1398</v>
      </c>
      <c r="D90" s="25">
        <v>20677.672</v>
      </c>
      <c r="E90" s="42">
        <v>14241.583</v>
      </c>
      <c r="F90" s="35">
        <f t="shared" si="4"/>
        <v>-6436.088999999998</v>
      </c>
      <c r="G90" s="35">
        <f t="shared" si="5"/>
        <v>-31.125791143219594</v>
      </c>
      <c r="H90" s="35">
        <f t="shared" si="1"/>
        <v>-33.58319536554598</v>
      </c>
    </row>
    <row r="91" spans="1:191" s="7" customFormat="1" ht="18.75" customHeight="1">
      <c r="A91" s="36"/>
      <c r="B91" s="28" t="s">
        <v>1429</v>
      </c>
      <c r="C91" s="28" t="s">
        <v>1430</v>
      </c>
      <c r="D91" s="25">
        <v>911000.004</v>
      </c>
      <c r="E91" s="43">
        <v>618347.152</v>
      </c>
      <c r="F91" s="35">
        <f t="shared" si="4"/>
        <v>-292652.85199999996</v>
      </c>
      <c r="G91" s="35">
        <f t="shared" si="5"/>
        <v>-32.124352438531936</v>
      </c>
      <c r="H91" s="35">
        <f t="shared" si="1"/>
        <v>-34.54612839326609</v>
      </c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</row>
    <row r="92" spans="1:191" s="7" customFormat="1" ht="18.75" customHeight="1">
      <c r="A92" s="36"/>
      <c r="B92" s="76">
        <v>813</v>
      </c>
      <c r="C92" s="76" t="s">
        <v>1406</v>
      </c>
      <c r="D92" s="77">
        <v>126814.651</v>
      </c>
      <c r="E92" s="83">
        <v>84831.619</v>
      </c>
      <c r="F92" s="80">
        <f t="shared" si="4"/>
        <v>-41983.03199999999</v>
      </c>
      <c r="G92" s="80">
        <f t="shared" si="5"/>
        <v>-33.10582150322677</v>
      </c>
      <c r="H92" s="80">
        <f t="shared" si="1"/>
        <v>-35.49257903432025</v>
      </c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</row>
    <row r="93" spans="1:8" ht="21" customHeight="1">
      <c r="A93" s="28"/>
      <c r="B93" s="28" t="s">
        <v>1369</v>
      </c>
      <c r="C93" s="28" t="s">
        <v>1370</v>
      </c>
      <c r="D93" s="25">
        <v>37194.445</v>
      </c>
      <c r="E93" s="42">
        <v>24515.628</v>
      </c>
      <c r="F93" s="35">
        <f t="shared" si="4"/>
        <v>-12678.817</v>
      </c>
      <c r="G93" s="35">
        <f t="shared" si="5"/>
        <v>-34.08793167904508</v>
      </c>
      <c r="H93" s="35">
        <f t="shared" si="1"/>
        <v>-36.43964791190943</v>
      </c>
    </row>
    <row r="94" spans="1:8" ht="21" customHeight="1">
      <c r="A94" s="28"/>
      <c r="B94" s="28" t="s">
        <v>1413</v>
      </c>
      <c r="C94" s="28" t="s">
        <v>1414</v>
      </c>
      <c r="D94" s="25">
        <v>40162.696</v>
      </c>
      <c r="E94" s="43">
        <v>25444.227</v>
      </c>
      <c r="F94" s="35">
        <f t="shared" si="4"/>
        <v>-14718.469000000005</v>
      </c>
      <c r="G94" s="35">
        <f aca="true" t="shared" si="6" ref="G94:G105">(E94/D94-1)*100</f>
        <v>-36.64711402840089</v>
      </c>
      <c r="H94" s="35">
        <f t="shared" si="1"/>
        <v>-38.90751965871316</v>
      </c>
    </row>
    <row r="95" spans="1:8" ht="21" customHeight="1">
      <c r="A95" s="28"/>
      <c r="B95" s="76">
        <v>711</v>
      </c>
      <c r="C95" s="76" t="s">
        <v>1396</v>
      </c>
      <c r="D95" s="77">
        <v>18811.582</v>
      </c>
      <c r="E95" s="83">
        <v>11914.709</v>
      </c>
      <c r="F95" s="80">
        <f t="shared" si="4"/>
        <v>-6896.872999999998</v>
      </c>
      <c r="G95" s="80">
        <f t="shared" si="6"/>
        <v>-36.662907989344006</v>
      </c>
      <c r="H95" s="80">
        <f t="shared" si="1"/>
        <v>-38.9227500974474</v>
      </c>
    </row>
    <row r="96" spans="1:8" ht="16.5" customHeight="1">
      <c r="A96" s="28"/>
      <c r="B96" s="28" t="s">
        <v>1415</v>
      </c>
      <c r="C96" s="28" t="s">
        <v>1416</v>
      </c>
      <c r="D96" s="25">
        <v>22040.357</v>
      </c>
      <c r="E96" s="43">
        <v>13476.421</v>
      </c>
      <c r="F96" s="35">
        <f t="shared" si="4"/>
        <v>-8563.936</v>
      </c>
      <c r="G96" s="35">
        <f t="shared" si="6"/>
        <v>-38.85570456050236</v>
      </c>
      <c r="H96" s="35">
        <f aca="true" t="shared" si="7" ref="H96:H179">(((E96/(D96/0.9643204))-1)*100)</f>
        <v>-41.037308564065455</v>
      </c>
    </row>
    <row r="97" spans="1:8" ht="21" customHeight="1">
      <c r="A97" s="28"/>
      <c r="B97" s="28" t="s">
        <v>1394</v>
      </c>
      <c r="C97" s="28" t="s">
        <v>1395</v>
      </c>
      <c r="D97" s="25">
        <v>123744.67</v>
      </c>
      <c r="E97" s="42">
        <v>74199.831</v>
      </c>
      <c r="F97" s="35">
        <f t="shared" si="4"/>
        <v>-49544.83899999999</v>
      </c>
      <c r="G97" s="35">
        <f t="shared" si="6"/>
        <v>-40.037957998514194</v>
      </c>
      <c r="H97" s="35">
        <f t="shared" si="7"/>
        <v>-42.17737967231041</v>
      </c>
    </row>
    <row r="98" spans="1:10" s="101" customFormat="1" ht="18.75" customHeight="1" thickBot="1">
      <c r="A98" s="28"/>
      <c r="B98" s="76">
        <v>811</v>
      </c>
      <c r="C98" s="76" t="s">
        <v>1403</v>
      </c>
      <c r="D98" s="77">
        <v>78770.126</v>
      </c>
      <c r="E98" s="83">
        <v>44453.765</v>
      </c>
      <c r="F98" s="80">
        <f t="shared" si="4"/>
        <v>-34316.361000000004</v>
      </c>
      <c r="G98" s="80">
        <f t="shared" si="6"/>
        <v>-43.565197547100546</v>
      </c>
      <c r="H98" s="80">
        <f t="shared" si="7"/>
        <v>-45.578768724699</v>
      </c>
      <c r="I98" s="9"/>
      <c r="J98" s="9"/>
    </row>
    <row r="99" spans="1:8" ht="18.75" customHeight="1">
      <c r="A99" s="28"/>
      <c r="B99" s="28">
        <v>113</v>
      </c>
      <c r="C99" s="28" t="s">
        <v>64</v>
      </c>
      <c r="D99" s="25">
        <v>78415.2</v>
      </c>
      <c r="E99" s="43">
        <v>39590.9</v>
      </c>
      <c r="F99" s="35">
        <f t="shared" si="4"/>
        <v>-38824.299999999996</v>
      </c>
      <c r="G99" s="45">
        <f>(E99/D99-1)*100</f>
        <v>-49.51119170773013</v>
      </c>
      <c r="H99" s="322">
        <f>(((E99/(D99/0.9643204))-1)*100)</f>
        <v>-51.312612192075015</v>
      </c>
    </row>
    <row r="100" spans="1:8" ht="27.75" customHeight="1">
      <c r="A100" s="28"/>
      <c r="B100" s="28" t="s">
        <v>1364</v>
      </c>
      <c r="C100" s="28" t="s">
        <v>1365</v>
      </c>
      <c r="D100" s="25">
        <v>369389.637</v>
      </c>
      <c r="E100" s="42">
        <v>168545.719</v>
      </c>
      <c r="F100" s="35">
        <f t="shared" si="4"/>
        <v>-200843.91799999998</v>
      </c>
      <c r="G100" s="35">
        <f t="shared" si="6"/>
        <v>-54.37183339282471</v>
      </c>
      <c r="H100" s="35">
        <f t="shared" si="7"/>
        <v>-55.99982812610209</v>
      </c>
    </row>
    <row r="101" spans="1:8" ht="22.5" customHeight="1">
      <c r="A101" s="28"/>
      <c r="B101" s="28" t="s">
        <v>1435</v>
      </c>
      <c r="C101" s="28" t="s">
        <v>1436</v>
      </c>
      <c r="D101" s="25">
        <v>123559.223</v>
      </c>
      <c r="E101" s="43">
        <v>45437.576</v>
      </c>
      <c r="F101" s="35">
        <f t="shared" si="4"/>
        <v>-78121.647</v>
      </c>
      <c r="G101" s="35">
        <f t="shared" si="6"/>
        <v>-63.22607499725051</v>
      </c>
      <c r="H101" s="35">
        <f t="shared" si="7"/>
        <v>-64.53815393177861</v>
      </c>
    </row>
    <row r="102" spans="1:8" ht="21" customHeight="1">
      <c r="A102" s="28"/>
      <c r="B102" s="28" t="s">
        <v>1367</v>
      </c>
      <c r="C102" s="28" t="s">
        <v>1368</v>
      </c>
      <c r="D102" s="25">
        <v>65405.322</v>
      </c>
      <c r="E102" s="42">
        <v>21617.282</v>
      </c>
      <c r="F102" s="35">
        <f t="shared" si="4"/>
        <v>-43788.04</v>
      </c>
      <c r="G102" s="35">
        <f t="shared" si="6"/>
        <v>-66.948741571825</v>
      </c>
      <c r="H102" s="35">
        <f t="shared" si="7"/>
        <v>-68.12799725203891</v>
      </c>
    </row>
    <row r="103" spans="1:8" ht="27.75" customHeight="1">
      <c r="A103" s="28"/>
      <c r="B103" s="28" t="s">
        <v>1399</v>
      </c>
      <c r="C103" s="28" t="s">
        <v>1400</v>
      </c>
      <c r="D103" s="25">
        <v>128180.383</v>
      </c>
      <c r="E103" s="42">
        <v>23132.354</v>
      </c>
      <c r="F103" s="35">
        <f t="shared" si="4"/>
        <v>-105048.02900000001</v>
      </c>
      <c r="G103" s="35">
        <f t="shared" si="6"/>
        <v>-81.95328063577404</v>
      </c>
      <c r="H103" s="35">
        <f t="shared" si="7"/>
        <v>-82.59718036400187</v>
      </c>
    </row>
    <row r="104" spans="1:8" ht="21.75" customHeight="1">
      <c r="A104" s="28"/>
      <c r="B104" s="28" t="s">
        <v>1371</v>
      </c>
      <c r="C104" s="28" t="s">
        <v>1389</v>
      </c>
      <c r="D104" s="25">
        <v>29341.781</v>
      </c>
      <c r="E104" s="50">
        <v>0</v>
      </c>
      <c r="F104" s="35">
        <f t="shared" si="4"/>
        <v>-29341.781</v>
      </c>
      <c r="G104" s="35">
        <f t="shared" si="6"/>
        <v>-100</v>
      </c>
      <c r="H104" s="35">
        <f t="shared" si="7"/>
        <v>-100</v>
      </c>
    </row>
    <row r="105" spans="1:8" ht="22.5" customHeight="1">
      <c r="A105" s="28"/>
      <c r="B105" s="28" t="s">
        <v>1390</v>
      </c>
      <c r="C105" s="28" t="s">
        <v>1391</v>
      </c>
      <c r="D105" s="25">
        <v>16192.933</v>
      </c>
      <c r="E105" s="50">
        <v>0</v>
      </c>
      <c r="F105" s="35">
        <f t="shared" si="4"/>
        <v>-16192.933</v>
      </c>
      <c r="G105" s="35">
        <f t="shared" si="6"/>
        <v>-100</v>
      </c>
      <c r="H105" s="35">
        <f t="shared" si="7"/>
        <v>-100</v>
      </c>
    </row>
    <row r="106" spans="1:8" s="101" customFormat="1" ht="22.5" customHeight="1" thickBot="1">
      <c r="A106" s="44"/>
      <c r="B106" s="44"/>
      <c r="C106" s="44"/>
      <c r="D106" s="47"/>
      <c r="E106" s="56"/>
      <c r="F106" s="48"/>
      <c r="G106" s="48"/>
      <c r="H106" s="48"/>
    </row>
    <row r="107" spans="1:8" ht="12.75" customHeight="1">
      <c r="A107" s="28"/>
      <c r="B107" s="28"/>
      <c r="C107" s="28"/>
      <c r="D107" s="25"/>
      <c r="E107" s="50"/>
      <c r="F107" s="35"/>
      <c r="G107" s="35"/>
      <c r="H107" s="35"/>
    </row>
    <row r="108" spans="1:8" ht="12.75" customHeight="1">
      <c r="A108" s="366" t="s">
        <v>514</v>
      </c>
      <c r="B108" s="366"/>
      <c r="C108" s="366"/>
      <c r="D108" s="366"/>
      <c r="E108" s="366"/>
      <c r="F108" s="366"/>
      <c r="G108" s="366"/>
      <c r="H108" s="366"/>
    </row>
    <row r="109" spans="1:8" ht="12.75" customHeight="1">
      <c r="A109" s="366" t="s">
        <v>1295</v>
      </c>
      <c r="B109" s="366"/>
      <c r="C109" s="366"/>
      <c r="D109" s="366"/>
      <c r="E109" s="366"/>
      <c r="F109" s="366"/>
      <c r="G109" s="366"/>
      <c r="H109" s="366"/>
    </row>
    <row r="110" spans="1:8" ht="12.75" customHeight="1">
      <c r="A110" s="369" t="s">
        <v>1005</v>
      </c>
      <c r="B110" s="369"/>
      <c r="C110" s="369"/>
      <c r="D110" s="369"/>
      <c r="E110" s="369"/>
      <c r="F110" s="369"/>
      <c r="G110" s="369"/>
      <c r="H110" s="369"/>
    </row>
    <row r="111" spans="1:8" ht="12.75" customHeight="1" thickBot="1">
      <c r="A111" s="370" t="s">
        <v>1006</v>
      </c>
      <c r="B111" s="370"/>
      <c r="C111" s="370"/>
      <c r="D111" s="370"/>
      <c r="E111" s="370"/>
      <c r="F111" s="370"/>
      <c r="G111" s="370"/>
      <c r="H111" s="100"/>
    </row>
    <row r="112" spans="1:8" ht="33.75" customHeight="1">
      <c r="A112" s="281"/>
      <c r="B112" s="382" t="s">
        <v>989</v>
      </c>
      <c r="C112" s="382"/>
      <c r="D112" s="282" t="s">
        <v>994</v>
      </c>
      <c r="E112" s="260" t="s">
        <v>995</v>
      </c>
      <c r="F112" s="260" t="s">
        <v>1297</v>
      </c>
      <c r="G112" s="283" t="s">
        <v>1298</v>
      </c>
      <c r="H112" s="260" t="s">
        <v>1299</v>
      </c>
    </row>
    <row r="113" spans="1:8" ht="12.75" customHeight="1" thickBot="1">
      <c r="A113" s="266"/>
      <c r="B113" s="263"/>
      <c r="C113" s="263"/>
      <c r="D113" s="264">
        <v>2002</v>
      </c>
      <c r="E113" s="264">
        <v>2003</v>
      </c>
      <c r="F113" s="265" t="s">
        <v>1300</v>
      </c>
      <c r="G113" s="265" t="s">
        <v>1301</v>
      </c>
      <c r="H113" s="265" t="s">
        <v>1301</v>
      </c>
    </row>
    <row r="114" spans="1:8" ht="12.75" customHeight="1">
      <c r="A114" s="28"/>
      <c r="B114" s="28"/>
      <c r="C114" s="28"/>
      <c r="D114" s="25"/>
      <c r="E114" s="50"/>
      <c r="F114" s="35"/>
      <c r="G114" s="35"/>
      <c r="H114" s="35"/>
    </row>
    <row r="115" spans="1:191" s="8" customFormat="1" ht="13.5" customHeight="1">
      <c r="A115" s="383" t="s">
        <v>1438</v>
      </c>
      <c r="B115" s="383"/>
      <c r="C115" s="383"/>
      <c r="D115" s="27">
        <f>SUM(D116:D157)</f>
        <v>3853902.6330000004</v>
      </c>
      <c r="E115" s="27">
        <f>SUM(E116:E157)</f>
        <v>3497390.0000000005</v>
      </c>
      <c r="F115" s="27">
        <f aca="true" t="shared" si="8" ref="F115:F152">E115-D115</f>
        <v>-356512.6329999999</v>
      </c>
      <c r="G115" s="34">
        <f>(E115/D115-1)*100</f>
        <v>-9.250691233018493</v>
      </c>
      <c r="H115" s="34">
        <f t="shared" si="7"/>
        <v>-12.488590270100886</v>
      </c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</row>
    <row r="116" spans="1:191" s="8" customFormat="1" ht="13.5" customHeight="1">
      <c r="A116" s="26"/>
      <c r="B116" s="76" t="s">
        <v>818</v>
      </c>
      <c r="C116" s="76" t="s">
        <v>1489</v>
      </c>
      <c r="D116" s="85">
        <v>5380.378</v>
      </c>
      <c r="E116" s="77">
        <f>15526123/1000</f>
        <v>15526.123</v>
      </c>
      <c r="F116" s="80">
        <f t="shared" si="8"/>
        <v>10145.744999999999</v>
      </c>
      <c r="G116" s="84">
        <f>(E116/D116-1)*100</f>
        <v>188.5693718917147</v>
      </c>
      <c r="H116" s="84">
        <f t="shared" si="7"/>
        <v>178.27333213036707</v>
      </c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</row>
    <row r="117" spans="1:191" s="8" customFormat="1" ht="13.5" customHeight="1">
      <c r="A117" s="26"/>
      <c r="B117" s="28" t="s">
        <v>1390</v>
      </c>
      <c r="C117" s="28" t="s">
        <v>1400</v>
      </c>
      <c r="D117" s="29">
        <v>9486.766</v>
      </c>
      <c r="E117" s="25">
        <f>27291507/1000</f>
        <v>27291.507</v>
      </c>
      <c r="F117" s="35">
        <f t="shared" si="8"/>
        <v>17804.741</v>
      </c>
      <c r="G117" s="45">
        <f>(E117/D117-1)*100</f>
        <v>187.67977411902015</v>
      </c>
      <c r="H117" s="45">
        <f t="shared" si="7"/>
        <v>177.41547485036313</v>
      </c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</row>
    <row r="118" spans="1:191" s="8" customFormat="1" ht="13.5" customHeight="1">
      <c r="A118" s="26"/>
      <c r="B118" s="28" t="s">
        <v>1367</v>
      </c>
      <c r="C118" s="28" t="s">
        <v>1466</v>
      </c>
      <c r="D118" s="29">
        <v>7037.245</v>
      </c>
      <c r="E118" s="25">
        <f>20042866/1000</f>
        <v>20042.866</v>
      </c>
      <c r="F118" s="35">
        <f t="shared" si="8"/>
        <v>13005.621000000003</v>
      </c>
      <c r="G118" s="45">
        <f>(E118/D118-1)*100</f>
        <v>184.81125781467037</v>
      </c>
      <c r="H118" s="45">
        <f t="shared" si="7"/>
        <v>174.64930606034605</v>
      </c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/>
      <c r="FC118" s="91"/>
      <c r="FD118" s="91"/>
      <c r="FE118" s="91"/>
      <c r="FF118" s="91"/>
      <c r="FG118" s="91"/>
      <c r="FH118" s="91"/>
      <c r="FI118" s="91"/>
      <c r="FJ118" s="91"/>
      <c r="FK118" s="91"/>
      <c r="FL118" s="91"/>
      <c r="FM118" s="91"/>
      <c r="FN118" s="91"/>
      <c r="FO118" s="91"/>
      <c r="FP118" s="91"/>
      <c r="FQ118" s="91"/>
      <c r="FR118" s="91"/>
      <c r="FS118" s="91"/>
      <c r="FT118" s="91"/>
      <c r="FU118" s="91"/>
      <c r="FV118" s="91"/>
      <c r="FW118" s="91"/>
      <c r="FX118" s="91"/>
      <c r="FY118" s="91"/>
      <c r="FZ118" s="91"/>
      <c r="GA118" s="91"/>
      <c r="GB118" s="91"/>
      <c r="GC118" s="91"/>
      <c r="GD118" s="91"/>
      <c r="GE118" s="91"/>
      <c r="GF118" s="91"/>
      <c r="GG118" s="91"/>
      <c r="GH118" s="91"/>
      <c r="GI118" s="91"/>
    </row>
    <row r="119" spans="1:191" s="8" customFormat="1" ht="13.5" customHeight="1">
      <c r="A119" s="26"/>
      <c r="B119" s="28" t="s">
        <v>1441</v>
      </c>
      <c r="C119" s="28" t="s">
        <v>1389</v>
      </c>
      <c r="D119" s="29">
        <v>2607.242</v>
      </c>
      <c r="E119" s="25">
        <f>6370310/1000</f>
        <v>6370.31</v>
      </c>
      <c r="F119" s="35">
        <f t="shared" si="8"/>
        <v>3763.068</v>
      </c>
      <c r="G119" s="45">
        <f>(E119/D119-1)*100</f>
        <v>144.33136624831909</v>
      </c>
      <c r="H119" s="45">
        <f t="shared" si="7"/>
        <v>135.61372083312557</v>
      </c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  <c r="DL119" s="91"/>
      <c r="DM119" s="91"/>
      <c r="DN119" s="91"/>
      <c r="DO119" s="91"/>
      <c r="DP119" s="91"/>
      <c r="DQ119" s="91"/>
      <c r="DR119" s="91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1"/>
      <c r="FJ119" s="91"/>
      <c r="FK119" s="91"/>
      <c r="FL119" s="91"/>
      <c r="FM119" s="91"/>
      <c r="FN119" s="91"/>
      <c r="FO119" s="91"/>
      <c r="FP119" s="91"/>
      <c r="FQ119" s="91"/>
      <c r="FR119" s="91"/>
      <c r="FS119" s="91"/>
      <c r="FT119" s="91"/>
      <c r="FU119" s="91"/>
      <c r="FV119" s="91"/>
      <c r="FW119" s="91"/>
      <c r="FX119" s="91"/>
      <c r="FY119" s="91"/>
      <c r="FZ119" s="91"/>
      <c r="GA119" s="91"/>
      <c r="GB119" s="91"/>
      <c r="GC119" s="91"/>
      <c r="GD119" s="91"/>
      <c r="GE119" s="91"/>
      <c r="GF119" s="91"/>
      <c r="GG119" s="91"/>
      <c r="GH119" s="91"/>
      <c r="GI119" s="91"/>
    </row>
    <row r="120" spans="1:191" s="8" customFormat="1" ht="13.5" customHeight="1">
      <c r="A120" s="26"/>
      <c r="B120" s="28">
        <v>515</v>
      </c>
      <c r="C120" s="28" t="s">
        <v>1475</v>
      </c>
      <c r="D120" s="29">
        <v>0</v>
      </c>
      <c r="E120" s="25">
        <f>51813482/1000</f>
        <v>51813.482</v>
      </c>
      <c r="F120" s="35">
        <f t="shared" si="8"/>
        <v>51813.482</v>
      </c>
      <c r="G120" s="50">
        <v>100</v>
      </c>
      <c r="H120" s="50">
        <v>100</v>
      </c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91"/>
      <c r="DN120" s="91"/>
      <c r="DO120" s="91"/>
      <c r="DP120" s="91"/>
      <c r="DQ120" s="91"/>
      <c r="DR120" s="91"/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1"/>
      <c r="FL120" s="91"/>
      <c r="FM120" s="91"/>
      <c r="FN120" s="91"/>
      <c r="FO120" s="91"/>
      <c r="FP120" s="91"/>
      <c r="FQ120" s="91"/>
      <c r="FR120" s="91"/>
      <c r="FS120" s="91"/>
      <c r="FT120" s="91"/>
      <c r="FU120" s="91"/>
      <c r="FV120" s="91"/>
      <c r="FW120" s="91"/>
      <c r="FX120" s="91"/>
      <c r="FY120" s="91"/>
      <c r="FZ120" s="91"/>
      <c r="GA120" s="91"/>
      <c r="GB120" s="91"/>
      <c r="GC120" s="91"/>
      <c r="GD120" s="91"/>
      <c r="GE120" s="91"/>
      <c r="GF120" s="91"/>
      <c r="GG120" s="91"/>
      <c r="GH120" s="91"/>
      <c r="GI120" s="91"/>
    </row>
    <row r="121" spans="1:191" s="8" customFormat="1" ht="13.5" customHeight="1">
      <c r="A121" s="26"/>
      <c r="B121" s="28">
        <v>700</v>
      </c>
      <c r="C121" s="28" t="s">
        <v>1487</v>
      </c>
      <c r="D121" s="50">
        <v>0</v>
      </c>
      <c r="E121" s="25">
        <f>8454688/1000</f>
        <v>8454.688</v>
      </c>
      <c r="F121" s="35">
        <f t="shared" si="8"/>
        <v>8454.688</v>
      </c>
      <c r="G121" s="50">
        <v>100</v>
      </c>
      <c r="H121" s="50">
        <v>100</v>
      </c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1"/>
      <c r="FQ121" s="91"/>
      <c r="FR121" s="91"/>
      <c r="FS121" s="91"/>
      <c r="FT121" s="91"/>
      <c r="FU121" s="91"/>
      <c r="FV121" s="91"/>
      <c r="FW121" s="91"/>
      <c r="FX121" s="91"/>
      <c r="FY121" s="91"/>
      <c r="FZ121" s="91"/>
      <c r="GA121" s="91"/>
      <c r="GB121" s="91"/>
      <c r="GC121" s="91"/>
      <c r="GD121" s="91"/>
      <c r="GE121" s="91"/>
      <c r="GF121" s="91"/>
      <c r="GG121" s="91"/>
      <c r="GH121" s="91"/>
      <c r="GI121" s="91"/>
    </row>
    <row r="122" spans="1:191" s="8" customFormat="1" ht="13.5" customHeight="1">
      <c r="A122" s="26"/>
      <c r="B122" s="28">
        <v>800</v>
      </c>
      <c r="C122" s="28" t="s">
        <v>1488</v>
      </c>
      <c r="D122" s="50">
        <v>0</v>
      </c>
      <c r="E122" s="25">
        <f>8454312/1000</f>
        <v>8454.312</v>
      </c>
      <c r="F122" s="35">
        <f t="shared" si="8"/>
        <v>8454.312</v>
      </c>
      <c r="G122" s="50">
        <v>100</v>
      </c>
      <c r="H122" s="50">
        <v>100</v>
      </c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</row>
    <row r="123" spans="1:191" s="8" customFormat="1" ht="13.5" customHeight="1">
      <c r="A123" s="26"/>
      <c r="B123" s="28" t="s">
        <v>1362</v>
      </c>
      <c r="C123" s="28" t="s">
        <v>1458</v>
      </c>
      <c r="D123" s="29">
        <v>13225.649</v>
      </c>
      <c r="E123" s="25">
        <f>26044341/1000</f>
        <v>26044.341</v>
      </c>
      <c r="F123" s="35">
        <f t="shared" si="8"/>
        <v>12818.692000000001</v>
      </c>
      <c r="G123" s="45">
        <f aca="true" t="shared" si="9" ref="G123:G168">(E123/D123-1)*100</f>
        <v>96.92297141713047</v>
      </c>
      <c r="H123" s="45">
        <f t="shared" si="7"/>
        <v>89.89683856615581</v>
      </c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91"/>
      <c r="DM123" s="91"/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91"/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1"/>
      <c r="FK123" s="91"/>
      <c r="FL123" s="91"/>
      <c r="FM123" s="91"/>
      <c r="FN123" s="91"/>
      <c r="FO123" s="91"/>
      <c r="FP123" s="91"/>
      <c r="FQ123" s="91"/>
      <c r="FR123" s="91"/>
      <c r="FS123" s="91"/>
      <c r="FT123" s="91"/>
      <c r="FU123" s="91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91"/>
      <c r="GH123" s="91"/>
      <c r="GI123" s="91"/>
    </row>
    <row r="124" spans="1:8" ht="16.5" customHeight="1">
      <c r="A124" s="28"/>
      <c r="B124" s="70" t="s">
        <v>821</v>
      </c>
      <c r="C124" s="70" t="s">
        <v>1467</v>
      </c>
      <c r="D124" s="67">
        <v>10882.633</v>
      </c>
      <c r="E124" s="71">
        <f>19695884/1000</f>
        <v>19695.884</v>
      </c>
      <c r="F124" s="69">
        <f t="shared" si="8"/>
        <v>8813.250999999998</v>
      </c>
      <c r="G124" s="72">
        <f t="shared" si="9"/>
        <v>80.98454666255859</v>
      </c>
      <c r="H124" s="72">
        <f t="shared" si="7"/>
        <v>74.52709043145714</v>
      </c>
    </row>
    <row r="125" spans="1:8" s="101" customFormat="1" ht="21" customHeight="1" thickBot="1">
      <c r="A125" s="28"/>
      <c r="B125" s="28" t="s">
        <v>1451</v>
      </c>
      <c r="C125" s="28" t="s">
        <v>1452</v>
      </c>
      <c r="D125" s="29">
        <v>13124.343</v>
      </c>
      <c r="E125" s="25">
        <f>20836108/1000</f>
        <v>20836.108</v>
      </c>
      <c r="F125" s="35">
        <f t="shared" si="8"/>
        <v>7711.764999999999</v>
      </c>
      <c r="G125" s="45">
        <f t="shared" si="9"/>
        <v>58.75924608188006</v>
      </c>
      <c r="H125" s="45">
        <f t="shared" si="7"/>
        <v>53.09477968537701</v>
      </c>
    </row>
    <row r="126" spans="1:8" ht="17.25" customHeight="1">
      <c r="A126" s="28"/>
      <c r="B126" s="28" t="s">
        <v>1303</v>
      </c>
      <c r="C126" s="28" t="s">
        <v>1346</v>
      </c>
      <c r="D126" s="29">
        <v>32077.692</v>
      </c>
      <c r="E126" s="25">
        <f>48439802/1000</f>
        <v>48439.802</v>
      </c>
      <c r="F126" s="35">
        <f t="shared" si="8"/>
        <v>16362.110000000004</v>
      </c>
      <c r="G126" s="45">
        <f t="shared" si="9"/>
        <v>51.00775330095446</v>
      </c>
      <c r="H126" s="45">
        <f t="shared" si="7"/>
        <v>45.61985706627772</v>
      </c>
    </row>
    <row r="127" spans="1:11" s="101" customFormat="1" ht="18" customHeight="1" thickBot="1">
      <c r="A127" s="28"/>
      <c r="B127" s="76" t="s">
        <v>817</v>
      </c>
      <c r="C127" s="76" t="s">
        <v>1463</v>
      </c>
      <c r="D127" s="85">
        <v>6432.321</v>
      </c>
      <c r="E127" s="77">
        <f>9017728/1000</f>
        <v>9017.728</v>
      </c>
      <c r="F127" s="80">
        <f t="shared" si="8"/>
        <v>2585.4069999999992</v>
      </c>
      <c r="G127" s="84">
        <f t="shared" si="9"/>
        <v>40.19399840275384</v>
      </c>
      <c r="H127" s="84">
        <f t="shared" si="7"/>
        <v>35.19193261734293</v>
      </c>
      <c r="I127" s="9"/>
      <c r="J127" s="9"/>
      <c r="K127" s="9"/>
    </row>
    <row r="128" spans="1:8" ht="18" customHeight="1">
      <c r="A128" s="28"/>
      <c r="B128" s="28" t="s">
        <v>1348</v>
      </c>
      <c r="C128" s="28" t="s">
        <v>1444</v>
      </c>
      <c r="D128" s="29">
        <v>13944.685</v>
      </c>
      <c r="E128" s="25">
        <f>18738032/1000</f>
        <v>18738.032</v>
      </c>
      <c r="F128" s="35">
        <f t="shared" si="8"/>
        <v>4793.347</v>
      </c>
      <c r="G128" s="45">
        <f t="shared" si="9"/>
        <v>34.37400701414195</v>
      </c>
      <c r="H128" s="45">
        <f t="shared" si="7"/>
        <v>29.579596193480164</v>
      </c>
    </row>
    <row r="129" spans="1:8" ht="18" customHeight="1">
      <c r="A129" s="28"/>
      <c r="B129" s="28" t="s">
        <v>1341</v>
      </c>
      <c r="C129" s="28" t="s">
        <v>1442</v>
      </c>
      <c r="D129" s="29">
        <v>9596.127</v>
      </c>
      <c r="E129" s="25">
        <f>12413168/1000</f>
        <v>12413.168</v>
      </c>
      <c r="F129" s="35">
        <f t="shared" si="8"/>
        <v>2817.0409999999993</v>
      </c>
      <c r="G129" s="45">
        <f t="shared" si="9"/>
        <v>29.356020402814575</v>
      </c>
      <c r="H129" s="45">
        <f t="shared" si="7"/>
        <v>24.740649337250332</v>
      </c>
    </row>
    <row r="130" spans="1:8" ht="18" customHeight="1">
      <c r="A130" s="28"/>
      <c r="B130" s="28" t="s">
        <v>1482</v>
      </c>
      <c r="C130" s="28" t="s">
        <v>1483</v>
      </c>
      <c r="D130" s="29">
        <v>213130.957</v>
      </c>
      <c r="E130" s="25">
        <f>268850210/1000</f>
        <v>268850.21</v>
      </c>
      <c r="F130" s="35">
        <f t="shared" si="8"/>
        <v>55719.253000000026</v>
      </c>
      <c r="G130" s="45">
        <f t="shared" si="9"/>
        <v>26.14320030477788</v>
      </c>
      <c r="H130" s="45">
        <f t="shared" si="7"/>
        <v>21.64246137518353</v>
      </c>
    </row>
    <row r="131" spans="1:8" ht="18.75" customHeight="1">
      <c r="A131" s="28"/>
      <c r="B131" s="28" t="s">
        <v>1484</v>
      </c>
      <c r="C131" s="28" t="s">
        <v>1485</v>
      </c>
      <c r="D131" s="29">
        <v>50797.623</v>
      </c>
      <c r="E131" s="25">
        <f>61746227/1000</f>
        <v>61746.227</v>
      </c>
      <c r="F131" s="35">
        <f t="shared" si="8"/>
        <v>10948.604</v>
      </c>
      <c r="G131" s="45">
        <f t="shared" si="9"/>
        <v>21.553378590175363</v>
      </c>
      <c r="H131" s="45">
        <f t="shared" si="7"/>
        <v>17.216402663429342</v>
      </c>
    </row>
    <row r="132" spans="1:8" ht="18.75" customHeight="1">
      <c r="A132" s="28"/>
      <c r="B132" s="28" t="s">
        <v>1310</v>
      </c>
      <c r="C132" s="28" t="s">
        <v>1443</v>
      </c>
      <c r="D132" s="29">
        <v>11044.949</v>
      </c>
      <c r="E132" s="25">
        <f>13396477/1000</f>
        <v>13396.477</v>
      </c>
      <c r="F132" s="35">
        <f t="shared" si="8"/>
        <v>2351.5280000000002</v>
      </c>
      <c r="G132" s="45">
        <f t="shared" si="9"/>
        <v>21.290528367310714</v>
      </c>
      <c r="H132" s="45">
        <f t="shared" si="7"/>
        <v>16.96293083137641</v>
      </c>
    </row>
    <row r="133" spans="1:11" s="101" customFormat="1" ht="24" customHeight="1" thickBot="1">
      <c r="A133" s="28"/>
      <c r="B133" s="28" t="s">
        <v>1415</v>
      </c>
      <c r="C133" s="28" t="s">
        <v>1491</v>
      </c>
      <c r="D133" s="29">
        <v>11883.941</v>
      </c>
      <c r="E133" s="25">
        <f>13734360/1000</f>
        <v>13734.36</v>
      </c>
      <c r="F133" s="35">
        <f t="shared" si="8"/>
        <v>1850.4189999999999</v>
      </c>
      <c r="G133" s="45">
        <f t="shared" si="9"/>
        <v>15.57075216041548</v>
      </c>
      <c r="H133" s="45">
        <f t="shared" si="7"/>
        <v>11.447233951632718</v>
      </c>
      <c r="I133" s="9"/>
      <c r="J133" s="9"/>
      <c r="K133" s="9"/>
    </row>
    <row r="134" spans="1:38" ht="18.75" customHeight="1">
      <c r="A134" s="28"/>
      <c r="B134" s="28" t="s">
        <v>1480</v>
      </c>
      <c r="C134" s="28" t="s">
        <v>1481</v>
      </c>
      <c r="D134" s="29">
        <v>19526.046</v>
      </c>
      <c r="E134" s="25">
        <f>22267690/1000</f>
        <v>22267.69</v>
      </c>
      <c r="F134" s="35">
        <f t="shared" si="8"/>
        <v>2741.6440000000002</v>
      </c>
      <c r="G134" s="45">
        <f t="shared" si="9"/>
        <v>14.04095842035813</v>
      </c>
      <c r="H134" s="45">
        <f t="shared" si="7"/>
        <v>9.972022640303102</v>
      </c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289"/>
      <c r="AC134" s="289"/>
      <c r="AD134" s="289"/>
      <c r="AE134" s="289"/>
      <c r="AF134" s="289"/>
      <c r="AG134" s="289"/>
      <c r="AH134" s="289"/>
      <c r="AI134" s="289"/>
      <c r="AJ134" s="289"/>
      <c r="AK134" s="289"/>
      <c r="AL134" s="289"/>
    </row>
    <row r="135" spans="1:8" ht="27.75" customHeight="1">
      <c r="A135" s="28"/>
      <c r="B135" s="28" t="s">
        <v>1473</v>
      </c>
      <c r="C135" s="28" t="s">
        <v>1474</v>
      </c>
      <c r="D135" s="29">
        <v>42068.76</v>
      </c>
      <c r="E135" s="25">
        <f>47837835/1000</f>
        <v>47837.835</v>
      </c>
      <c r="F135" s="35">
        <f t="shared" si="8"/>
        <v>5769.074999999997</v>
      </c>
      <c r="G135" s="45">
        <f t="shared" si="9"/>
        <v>13.713441993536279</v>
      </c>
      <c r="H135" s="45">
        <f t="shared" si="7"/>
        <v>9.656191868583708</v>
      </c>
    </row>
    <row r="136" spans="1:8" ht="18.75" customHeight="1">
      <c r="A136" s="28"/>
      <c r="B136" s="76">
        <v>113</v>
      </c>
      <c r="C136" s="76" t="s">
        <v>1445</v>
      </c>
      <c r="D136" s="85">
        <v>61831.621</v>
      </c>
      <c r="E136" s="77">
        <f>69057519/1000</f>
        <v>69057.519</v>
      </c>
      <c r="F136" s="80">
        <f t="shared" si="8"/>
        <v>7225.898000000001</v>
      </c>
      <c r="G136" s="84">
        <f t="shared" si="9"/>
        <v>11.686412038267612</v>
      </c>
      <c r="H136" s="84">
        <f t="shared" si="7"/>
        <v>7.7014855313070285</v>
      </c>
    </row>
    <row r="137" spans="1:8" ht="18.75" customHeight="1">
      <c r="A137" s="28"/>
      <c r="B137" s="28" t="s">
        <v>1471</v>
      </c>
      <c r="C137" s="28" t="s">
        <v>1472</v>
      </c>
      <c r="D137" s="29">
        <v>6998.933</v>
      </c>
      <c r="E137" s="25">
        <f>7784509/1000</f>
        <v>7784.509</v>
      </c>
      <c r="F137" s="35">
        <f t="shared" si="8"/>
        <v>785.576</v>
      </c>
      <c r="G137" s="45">
        <f t="shared" si="9"/>
        <v>11.224225178323621</v>
      </c>
      <c r="H137" s="45">
        <f t="shared" si="7"/>
        <v>7.255789313651095</v>
      </c>
    </row>
    <row r="138" spans="1:8" ht="17.25" customHeight="1">
      <c r="A138" s="28"/>
      <c r="B138" s="76" t="s">
        <v>1138</v>
      </c>
      <c r="C138" s="76" t="s">
        <v>1493</v>
      </c>
      <c r="D138" s="85">
        <v>19690.624</v>
      </c>
      <c r="E138" s="77">
        <f>21866964/1000</f>
        <v>21866.964</v>
      </c>
      <c r="F138" s="80">
        <f t="shared" si="8"/>
        <v>2176.34</v>
      </c>
      <c r="G138" s="84">
        <f t="shared" si="9"/>
        <v>11.052671565918892</v>
      </c>
      <c r="H138" s="84">
        <f t="shared" si="7"/>
        <v>7.09035666551554</v>
      </c>
    </row>
    <row r="139" spans="1:191" s="7" customFormat="1" ht="16.5" customHeight="1">
      <c r="A139" s="36"/>
      <c r="B139" s="28" t="s">
        <v>1495</v>
      </c>
      <c r="C139" s="28" t="s">
        <v>1496</v>
      </c>
      <c r="D139" s="29">
        <v>14851.845</v>
      </c>
      <c r="E139" s="25">
        <f>15917247/1000</f>
        <v>15917.247</v>
      </c>
      <c r="F139" s="35">
        <f t="shared" si="8"/>
        <v>1065.402</v>
      </c>
      <c r="G139" s="45">
        <f t="shared" si="9"/>
        <v>7.173532985295772</v>
      </c>
      <c r="H139" s="45">
        <f t="shared" si="7"/>
        <v>3.3496241977936103</v>
      </c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</row>
    <row r="140" spans="1:8" ht="22.5" customHeight="1">
      <c r="A140" s="28"/>
      <c r="B140" s="28" t="s">
        <v>1413</v>
      </c>
      <c r="C140" s="28" t="s">
        <v>1490</v>
      </c>
      <c r="D140" s="29">
        <v>23051.685</v>
      </c>
      <c r="E140" s="25">
        <f>23531381/1000</f>
        <v>23531.381</v>
      </c>
      <c r="F140" s="35">
        <f t="shared" si="8"/>
        <v>479.6959999999999</v>
      </c>
      <c r="G140" s="45">
        <f t="shared" si="9"/>
        <v>2.080958506937769</v>
      </c>
      <c r="H140" s="45">
        <f t="shared" si="7"/>
        <v>-1.5612492602063544</v>
      </c>
    </row>
    <row r="141" spans="1:8" ht="19.5" customHeight="1">
      <c r="A141" s="28"/>
      <c r="B141" s="28" t="s">
        <v>1478</v>
      </c>
      <c r="C141" s="28" t="s">
        <v>1479</v>
      </c>
      <c r="D141" s="29">
        <v>124818.766</v>
      </c>
      <c r="E141" s="25">
        <f>126922253/1000</f>
        <v>126922.253</v>
      </c>
      <c r="F141" s="35">
        <f t="shared" si="8"/>
        <v>2103.4869999999937</v>
      </c>
      <c r="G141" s="45">
        <f t="shared" si="9"/>
        <v>1.6852329720997261</v>
      </c>
      <c r="H141" s="45">
        <f t="shared" si="7"/>
        <v>-1.942855466251614</v>
      </c>
    </row>
    <row r="142" spans="1:8" ht="21" customHeight="1">
      <c r="A142" s="28"/>
      <c r="B142" s="28" t="s">
        <v>1392</v>
      </c>
      <c r="C142" s="28" t="s">
        <v>1476</v>
      </c>
      <c r="D142" s="29">
        <v>1628468.716</v>
      </c>
      <c r="E142" s="25">
        <f>1631403289/1000</f>
        <v>1631403.289</v>
      </c>
      <c r="F142" s="35">
        <f t="shared" si="8"/>
        <v>2934.5730000000913</v>
      </c>
      <c r="G142" s="45">
        <f t="shared" si="9"/>
        <v>0.18020444428359372</v>
      </c>
      <c r="H142" s="35">
        <f t="shared" si="7"/>
        <v>-3.3941851782066657</v>
      </c>
    </row>
    <row r="143" spans="1:191" s="7" customFormat="1" ht="23.25" customHeight="1">
      <c r="A143" s="36"/>
      <c r="B143" s="28" t="s">
        <v>1371</v>
      </c>
      <c r="C143" s="28" t="s">
        <v>1468</v>
      </c>
      <c r="D143" s="29">
        <v>8979.372</v>
      </c>
      <c r="E143" s="25">
        <f>8912424/1000</f>
        <v>8912.424</v>
      </c>
      <c r="F143" s="35">
        <f t="shared" si="8"/>
        <v>-66.9479999999985</v>
      </c>
      <c r="G143" s="35">
        <f t="shared" si="9"/>
        <v>-0.7455755257717134</v>
      </c>
      <c r="H143" s="35">
        <f t="shared" si="7"/>
        <v>-4.286933689242389</v>
      </c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92"/>
      <c r="DX143" s="92"/>
      <c r="DY143" s="92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2"/>
      <c r="FH143" s="92"/>
      <c r="FI143" s="92"/>
      <c r="FJ143" s="92"/>
      <c r="FK143" s="92"/>
      <c r="FL143" s="92"/>
      <c r="FM143" s="92"/>
      <c r="FN143" s="92"/>
      <c r="FO143" s="92"/>
      <c r="FP143" s="92"/>
      <c r="FQ143" s="92"/>
      <c r="FR143" s="92"/>
      <c r="FS143" s="9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2"/>
      <c r="GD143" s="92"/>
      <c r="GE143" s="92"/>
      <c r="GF143" s="92"/>
      <c r="GG143" s="92"/>
      <c r="GH143" s="92"/>
      <c r="GI143" s="92"/>
    </row>
    <row r="144" spans="1:8" ht="20.25" customHeight="1">
      <c r="A144" s="28"/>
      <c r="B144" s="28" t="s">
        <v>1477</v>
      </c>
      <c r="C144" s="28" t="s">
        <v>1353</v>
      </c>
      <c r="D144" s="29">
        <v>15693.888</v>
      </c>
      <c r="E144" s="25">
        <f>15223531/1000</f>
        <v>15223.531</v>
      </c>
      <c r="F144" s="35">
        <f t="shared" si="8"/>
        <v>-470.35699999999997</v>
      </c>
      <c r="G144" s="35">
        <f t="shared" si="9"/>
        <v>-2.9970712165143576</v>
      </c>
      <c r="H144" s="35">
        <f t="shared" si="7"/>
        <v>-6.458096914337608</v>
      </c>
    </row>
    <row r="145" spans="1:8" ht="22.5" customHeight="1">
      <c r="A145" s="28"/>
      <c r="B145" s="28" t="s">
        <v>1486</v>
      </c>
      <c r="C145" s="28" t="s">
        <v>1350</v>
      </c>
      <c r="D145" s="29">
        <v>11708.029</v>
      </c>
      <c r="E145" s="25">
        <f>11354599/1000</f>
        <v>11354.599</v>
      </c>
      <c r="F145" s="35">
        <f t="shared" si="8"/>
        <v>-353.4300000000003</v>
      </c>
      <c r="G145" s="35">
        <f t="shared" si="9"/>
        <v>-3.018697681736182</v>
      </c>
      <c r="H145" s="35">
        <f t="shared" si="7"/>
        <v>-6.478951755930906</v>
      </c>
    </row>
    <row r="146" spans="1:8" ht="20.25" customHeight="1">
      <c r="A146" s="28"/>
      <c r="B146" s="76">
        <v>212</v>
      </c>
      <c r="C146" s="76" t="s">
        <v>1450</v>
      </c>
      <c r="D146" s="85">
        <v>40041.244</v>
      </c>
      <c r="E146" s="77">
        <f>37045568/1000</f>
        <v>37045.568</v>
      </c>
      <c r="F146" s="80">
        <f t="shared" si="8"/>
        <v>-2995.6759999999995</v>
      </c>
      <c r="G146" s="80">
        <f t="shared" si="9"/>
        <v>-7.481475850250807</v>
      </c>
      <c r="H146" s="80">
        <f t="shared" si="7"/>
        <v>-10.782499784504196</v>
      </c>
    </row>
    <row r="147" spans="1:8" ht="22.5" customHeight="1">
      <c r="A147" s="28"/>
      <c r="B147" s="28" t="s">
        <v>1335</v>
      </c>
      <c r="C147" s="28" t="s">
        <v>1447</v>
      </c>
      <c r="D147" s="29">
        <v>98003.457</v>
      </c>
      <c r="E147" s="25">
        <f>82241829/1000</f>
        <v>82241.829</v>
      </c>
      <c r="F147" s="35">
        <f t="shared" si="8"/>
        <v>-15761.627999999997</v>
      </c>
      <c r="G147" s="35">
        <f t="shared" si="9"/>
        <v>-16.08272655116645</v>
      </c>
      <c r="H147" s="35">
        <f t="shared" si="7"/>
        <v>-19.076861300911453</v>
      </c>
    </row>
    <row r="148" spans="1:8" ht="18.75" customHeight="1">
      <c r="A148" s="28"/>
      <c r="B148" s="28" t="s">
        <v>1455</v>
      </c>
      <c r="C148" s="28" t="s">
        <v>1456</v>
      </c>
      <c r="D148" s="29">
        <v>82177.614</v>
      </c>
      <c r="E148" s="25">
        <f>68279649/1000</f>
        <v>68279.649</v>
      </c>
      <c r="F148" s="35">
        <f t="shared" si="8"/>
        <v>-13897.964999999997</v>
      </c>
      <c r="G148" s="35">
        <f t="shared" si="9"/>
        <v>-16.912105771287056</v>
      </c>
      <c r="H148" s="35">
        <f t="shared" si="7"/>
        <v>-19.876648602209833</v>
      </c>
    </row>
    <row r="149" spans="1:8" ht="18" customHeight="1">
      <c r="A149" s="28"/>
      <c r="B149" s="28" t="s">
        <v>1307</v>
      </c>
      <c r="C149" s="28" t="s">
        <v>1446</v>
      </c>
      <c r="D149" s="29">
        <v>27666.172</v>
      </c>
      <c r="E149" s="25">
        <f>22322937/1000</f>
        <v>22322.937</v>
      </c>
      <c r="F149" s="35">
        <f t="shared" si="8"/>
        <v>-5343.234999999997</v>
      </c>
      <c r="G149" s="35">
        <f t="shared" si="9"/>
        <v>-19.313242901836936</v>
      </c>
      <c r="H149" s="35">
        <f t="shared" si="7"/>
        <v>-22.192114120396557</v>
      </c>
    </row>
    <row r="150" spans="1:8" ht="24" customHeight="1">
      <c r="A150" s="28"/>
      <c r="B150" s="28" t="s">
        <v>1427</v>
      </c>
      <c r="C150" s="28" t="s">
        <v>1494</v>
      </c>
      <c r="D150" s="29">
        <v>11861.727</v>
      </c>
      <c r="E150" s="25">
        <f>9055498/1000</f>
        <v>9055.498</v>
      </c>
      <c r="F150" s="35">
        <f t="shared" si="8"/>
        <v>-2806.229000000001</v>
      </c>
      <c r="G150" s="35">
        <f t="shared" si="9"/>
        <v>-23.65784510130777</v>
      </c>
      <c r="H150" s="35">
        <f t="shared" si="7"/>
        <v>-26.381702651231155</v>
      </c>
    </row>
    <row r="151" spans="1:8" ht="24" customHeight="1">
      <c r="A151" s="28"/>
      <c r="B151" s="28" t="s">
        <v>1469</v>
      </c>
      <c r="C151" s="28" t="s">
        <v>1470</v>
      </c>
      <c r="D151" s="29">
        <v>57276.255</v>
      </c>
      <c r="E151" s="25">
        <f>43670077/1000</f>
        <v>43670.077</v>
      </c>
      <c r="F151" s="35">
        <f t="shared" si="8"/>
        <v>-13606.178</v>
      </c>
      <c r="G151" s="35">
        <f t="shared" si="9"/>
        <v>-23.75535551337985</v>
      </c>
      <c r="H151" s="35">
        <f t="shared" si="7"/>
        <v>-26.47573393080467</v>
      </c>
    </row>
    <row r="152" spans="1:8" ht="17.25" customHeight="1">
      <c r="A152" s="28"/>
      <c r="B152" s="28" t="s">
        <v>1364</v>
      </c>
      <c r="C152" s="28" t="s">
        <v>1459</v>
      </c>
      <c r="D152" s="29">
        <v>293902.808</v>
      </c>
      <c r="E152" s="25">
        <f>205770992/1000</f>
        <v>205770.992</v>
      </c>
      <c r="F152" s="35">
        <f t="shared" si="8"/>
        <v>-88131.81600000002</v>
      </c>
      <c r="G152" s="35">
        <f t="shared" si="9"/>
        <v>-29.986721324554345</v>
      </c>
      <c r="H152" s="35">
        <f t="shared" si="7"/>
        <v>-32.48476710238278</v>
      </c>
    </row>
    <row r="153" spans="1:8" ht="22.5" customHeight="1">
      <c r="A153" s="28"/>
      <c r="B153" s="28" t="s">
        <v>1464</v>
      </c>
      <c r="C153" s="28" t="s">
        <v>1465</v>
      </c>
      <c r="D153" s="29">
        <v>138490.299</v>
      </c>
      <c r="E153" s="25">
        <f>86024299/1000</f>
        <v>86024.299</v>
      </c>
      <c r="F153" s="35">
        <f>E153-D153</f>
        <v>-52466</v>
      </c>
      <c r="G153" s="35">
        <f t="shared" si="9"/>
        <v>-37.884241985787035</v>
      </c>
      <c r="H153" s="35">
        <f t="shared" si="7"/>
        <v>-40.10050738543095</v>
      </c>
    </row>
    <row r="154" spans="1:8" ht="23.25" customHeight="1">
      <c r="A154" s="28"/>
      <c r="B154" s="28" t="s">
        <v>1460</v>
      </c>
      <c r="C154" s="28" t="s">
        <v>1461</v>
      </c>
      <c r="D154" s="29">
        <v>226425.527</v>
      </c>
      <c r="E154" s="25">
        <f>138134347/1000</f>
        <v>138134.347</v>
      </c>
      <c r="F154" s="35">
        <f>E154-D154</f>
        <v>-88291.18</v>
      </c>
      <c r="G154" s="35">
        <f t="shared" si="9"/>
        <v>-38.99347444159862</v>
      </c>
      <c r="H154" s="35">
        <f t="shared" si="7"/>
        <v>-41.170162870912165</v>
      </c>
    </row>
    <row r="155" spans="1:8" ht="24" customHeight="1">
      <c r="A155" s="28"/>
      <c r="B155" s="28" t="s">
        <v>1453</v>
      </c>
      <c r="C155" s="28" t="s">
        <v>1454</v>
      </c>
      <c r="D155" s="29">
        <v>147767.46</v>
      </c>
      <c r="E155" s="25">
        <f>75107734/1000</f>
        <v>75107.734</v>
      </c>
      <c r="F155" s="35">
        <f>E155-D155</f>
        <v>-72659.726</v>
      </c>
      <c r="G155" s="35">
        <f t="shared" si="9"/>
        <v>-49.17166878282946</v>
      </c>
      <c r="H155" s="35">
        <f t="shared" si="7"/>
        <v>-50.98520330932561</v>
      </c>
    </row>
    <row r="156" spans="1:8" ht="23.25" customHeight="1">
      <c r="A156" s="28"/>
      <c r="B156" s="28" t="s">
        <v>1337</v>
      </c>
      <c r="C156" s="28" t="s">
        <v>1448</v>
      </c>
      <c r="D156" s="29">
        <v>339281.506</v>
      </c>
      <c r="E156" s="25">
        <f>76792204/1000</f>
        <v>76792.204</v>
      </c>
      <c r="F156" s="35">
        <f>E156-D156</f>
        <v>-262489.302</v>
      </c>
      <c r="G156" s="35">
        <f t="shared" si="9"/>
        <v>-77.36622755971851</v>
      </c>
      <c r="H156" s="35">
        <f t="shared" si="7"/>
        <v>-78.17379150687877</v>
      </c>
    </row>
    <row r="157" spans="1:8" s="101" customFormat="1" ht="15.75" customHeight="1" thickBot="1">
      <c r="A157" s="44"/>
      <c r="B157" s="44" t="s">
        <v>1439</v>
      </c>
      <c r="C157" s="44" t="s">
        <v>1440</v>
      </c>
      <c r="D157" s="46">
        <v>2667.728</v>
      </c>
      <c r="E157" s="56">
        <v>0</v>
      </c>
      <c r="F157" s="48">
        <f>E157-D157</f>
        <v>-2667.728</v>
      </c>
      <c r="G157" s="48">
        <f t="shared" si="9"/>
        <v>-100</v>
      </c>
      <c r="H157" s="48">
        <f t="shared" si="7"/>
        <v>-100</v>
      </c>
    </row>
    <row r="158" spans="1:8" ht="15.75" customHeight="1">
      <c r="A158" s="28"/>
      <c r="B158" s="28"/>
      <c r="C158" s="28"/>
      <c r="D158" s="29"/>
      <c r="E158" s="50"/>
      <c r="F158" s="35"/>
      <c r="G158" s="35"/>
      <c r="H158" s="35"/>
    </row>
    <row r="159" spans="1:8" ht="15.75" customHeight="1">
      <c r="A159" s="366" t="s">
        <v>515</v>
      </c>
      <c r="B159" s="366"/>
      <c r="C159" s="366"/>
      <c r="D159" s="366"/>
      <c r="E159" s="366"/>
      <c r="F159" s="366"/>
      <c r="G159" s="366"/>
      <c r="H159" s="366"/>
    </row>
    <row r="160" spans="1:8" ht="15.75" customHeight="1">
      <c r="A160" s="366" t="s">
        <v>1295</v>
      </c>
      <c r="B160" s="366"/>
      <c r="C160" s="366"/>
      <c r="D160" s="366"/>
      <c r="E160" s="366"/>
      <c r="F160" s="366"/>
      <c r="G160" s="366"/>
      <c r="H160" s="366"/>
    </row>
    <row r="161" spans="1:8" ht="15.75" customHeight="1">
      <c r="A161" s="369" t="s">
        <v>1005</v>
      </c>
      <c r="B161" s="369"/>
      <c r="C161" s="369"/>
      <c r="D161" s="369"/>
      <c r="E161" s="369"/>
      <c r="F161" s="369"/>
      <c r="G161" s="369"/>
      <c r="H161" s="369"/>
    </row>
    <row r="162" spans="1:8" ht="15.75" customHeight="1" thickBot="1">
      <c r="A162" s="370" t="s">
        <v>1006</v>
      </c>
      <c r="B162" s="370"/>
      <c r="C162" s="370"/>
      <c r="D162" s="370"/>
      <c r="E162" s="370"/>
      <c r="F162" s="370"/>
      <c r="G162" s="370"/>
      <c r="H162" s="100"/>
    </row>
    <row r="163" spans="1:8" ht="30.75" customHeight="1">
      <c r="A163" s="281"/>
      <c r="B163" s="382" t="s">
        <v>989</v>
      </c>
      <c r="C163" s="382"/>
      <c r="D163" s="282" t="s">
        <v>994</v>
      </c>
      <c r="E163" s="260" t="s">
        <v>995</v>
      </c>
      <c r="F163" s="260" t="s">
        <v>1297</v>
      </c>
      <c r="G163" s="283" t="s">
        <v>1298</v>
      </c>
      <c r="H163" s="260" t="s">
        <v>1299</v>
      </c>
    </row>
    <row r="164" spans="1:8" ht="15.75" customHeight="1" thickBot="1">
      <c r="A164" s="266"/>
      <c r="B164" s="263"/>
      <c r="C164" s="263"/>
      <c r="D164" s="264">
        <v>2002</v>
      </c>
      <c r="E164" s="264">
        <v>2003</v>
      </c>
      <c r="F164" s="265" t="s">
        <v>1300</v>
      </c>
      <c r="G164" s="265" t="s">
        <v>1301</v>
      </c>
      <c r="H164" s="265" t="s">
        <v>1301</v>
      </c>
    </row>
    <row r="165" spans="1:8" ht="15.75" customHeight="1">
      <c r="A165" s="28"/>
      <c r="B165" s="28"/>
      <c r="C165" s="28"/>
      <c r="D165" s="29"/>
      <c r="E165" s="50"/>
      <c r="F165" s="35"/>
      <c r="G165" s="35"/>
      <c r="H165" s="35"/>
    </row>
    <row r="166" spans="1:191" s="8" customFormat="1" ht="13.5" customHeight="1">
      <c r="A166" s="383" t="s">
        <v>1497</v>
      </c>
      <c r="B166" s="383"/>
      <c r="C166" s="383"/>
      <c r="D166" s="27">
        <f>SUM(D167:D222)</f>
        <v>22150689.992000002</v>
      </c>
      <c r="E166" s="27">
        <f>SUM(E167:E222)</f>
        <v>22326459.961999994</v>
      </c>
      <c r="F166" s="27">
        <f>E166-D166</f>
        <v>175769.96999999136</v>
      </c>
      <c r="G166" s="52">
        <f t="shared" si="9"/>
        <v>0.7935191637979289</v>
      </c>
      <c r="H166" s="34">
        <f t="shared" si="7"/>
        <v>-2.802753282558723</v>
      </c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</row>
    <row r="167" spans="1:191" s="8" customFormat="1" ht="13.5" customHeight="1">
      <c r="A167" s="26"/>
      <c r="B167" s="28">
        <v>410</v>
      </c>
      <c r="C167" s="28" t="s">
        <v>998</v>
      </c>
      <c r="D167" s="29">
        <v>70707.3</v>
      </c>
      <c r="E167" s="25">
        <v>164182.2</v>
      </c>
      <c r="F167" s="35">
        <f>E167-D167</f>
        <v>93474.90000000001</v>
      </c>
      <c r="G167" s="35">
        <f>(E167/D167-1)*100</f>
        <v>132.1997870092621</v>
      </c>
      <c r="H167" s="35">
        <f>(((E167/(D167/0.9643204))-1)*100)</f>
        <v>123.91499148868648</v>
      </c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</row>
    <row r="168" spans="1:8" ht="16.5" customHeight="1">
      <c r="A168" s="28"/>
      <c r="B168" s="28" t="s">
        <v>1367</v>
      </c>
      <c r="C168" s="28" t="s">
        <v>1533</v>
      </c>
      <c r="D168" s="29">
        <v>24014.791</v>
      </c>
      <c r="E168" s="42">
        <v>55237.58</v>
      </c>
      <c r="F168" s="35">
        <f aca="true" t="shared" si="10" ref="F168:F248">E168-D168</f>
        <v>31222.789</v>
      </c>
      <c r="G168" s="45">
        <f t="shared" si="9"/>
        <v>130.01482711217434</v>
      </c>
      <c r="H168" s="45">
        <f t="shared" si="7"/>
        <v>121.80799008674276</v>
      </c>
    </row>
    <row r="169" spans="1:8" ht="17.25" customHeight="1">
      <c r="A169" s="28"/>
      <c r="B169" s="28">
        <v>418</v>
      </c>
      <c r="C169" s="28" t="s">
        <v>1532</v>
      </c>
      <c r="D169" s="29">
        <v>0</v>
      </c>
      <c r="E169" s="42">
        <v>8261.165</v>
      </c>
      <c r="F169" s="35">
        <f aca="true" t="shared" si="11" ref="F169:F177">E169-D169</f>
        <v>8261.165</v>
      </c>
      <c r="G169" s="50">
        <v>100</v>
      </c>
      <c r="H169" s="50">
        <v>100</v>
      </c>
    </row>
    <row r="170" spans="1:191" s="7" customFormat="1" ht="17.25" customHeight="1">
      <c r="A170" s="36"/>
      <c r="B170" s="40" t="s">
        <v>1566</v>
      </c>
      <c r="C170" s="40" t="s">
        <v>1567</v>
      </c>
      <c r="D170" s="50">
        <v>0</v>
      </c>
      <c r="E170" s="25">
        <v>371800</v>
      </c>
      <c r="F170" s="35">
        <f t="shared" si="11"/>
        <v>371800</v>
      </c>
      <c r="G170" s="35">
        <v>100</v>
      </c>
      <c r="H170" s="50">
        <v>100</v>
      </c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2"/>
      <c r="DE170" s="92"/>
      <c r="DF170" s="92"/>
      <c r="DG170" s="92"/>
      <c r="DH170" s="92"/>
      <c r="DI170" s="92"/>
      <c r="DJ170" s="92"/>
      <c r="DK170" s="92"/>
      <c r="DL170" s="92"/>
      <c r="DM170" s="92"/>
      <c r="DN170" s="92"/>
      <c r="DO170" s="92"/>
      <c r="DP170" s="92"/>
      <c r="DQ170" s="92"/>
      <c r="DR170" s="92"/>
      <c r="DS170" s="92"/>
      <c r="DT170" s="92"/>
      <c r="DU170" s="92"/>
      <c r="DV170" s="92"/>
      <c r="DW170" s="92"/>
      <c r="DX170" s="92"/>
      <c r="DY170" s="92"/>
      <c r="DZ170" s="92"/>
      <c r="EA170" s="92"/>
      <c r="EB170" s="92"/>
      <c r="EC170" s="92"/>
      <c r="ED170" s="92"/>
      <c r="EE170" s="92"/>
      <c r="EF170" s="92"/>
      <c r="EG170" s="92"/>
      <c r="EH170" s="92"/>
      <c r="EI170" s="92"/>
      <c r="EJ170" s="92"/>
      <c r="EK170" s="92"/>
      <c r="EL170" s="92"/>
      <c r="EM170" s="92"/>
      <c r="EN170" s="92"/>
      <c r="EO170" s="92"/>
      <c r="EP170" s="92"/>
      <c r="EQ170" s="92"/>
      <c r="ER170" s="92"/>
      <c r="ES170" s="92"/>
      <c r="ET170" s="92"/>
      <c r="EU170" s="92"/>
      <c r="EV170" s="92"/>
      <c r="EW170" s="92"/>
      <c r="EX170" s="92"/>
      <c r="EY170" s="92"/>
      <c r="EZ170" s="92"/>
      <c r="FA170" s="92"/>
      <c r="FB170" s="92"/>
      <c r="FC170" s="92"/>
      <c r="FD170" s="92"/>
      <c r="FE170" s="92"/>
      <c r="FF170" s="92"/>
      <c r="FG170" s="92"/>
      <c r="FH170" s="92"/>
      <c r="FI170" s="92"/>
      <c r="FJ170" s="92"/>
      <c r="FK170" s="92"/>
      <c r="FL170" s="92"/>
      <c r="FM170" s="92"/>
      <c r="FN170" s="92"/>
      <c r="FO170" s="92"/>
      <c r="FP170" s="92"/>
      <c r="FQ170" s="92"/>
      <c r="FR170" s="92"/>
      <c r="FS170" s="92"/>
      <c r="FT170" s="92"/>
      <c r="FU170" s="92"/>
      <c r="FV170" s="92"/>
      <c r="FW170" s="92"/>
      <c r="FX170" s="92"/>
      <c r="FY170" s="92"/>
      <c r="FZ170" s="92"/>
      <c r="GA170" s="92"/>
      <c r="GB170" s="92"/>
      <c r="GC170" s="92"/>
      <c r="GD170" s="92"/>
      <c r="GE170" s="92"/>
      <c r="GF170" s="92"/>
      <c r="GG170" s="92"/>
      <c r="GH170" s="92"/>
      <c r="GI170" s="92"/>
    </row>
    <row r="171" spans="1:191" s="7" customFormat="1" ht="17.25" customHeight="1">
      <c r="A171" s="36"/>
      <c r="B171" s="76" t="s">
        <v>1523</v>
      </c>
      <c r="C171" s="76" t="s">
        <v>1527</v>
      </c>
      <c r="D171" s="85">
        <v>46131.618</v>
      </c>
      <c r="E171" s="83">
        <v>91411.851</v>
      </c>
      <c r="F171" s="80">
        <f t="shared" si="11"/>
        <v>45280.23299999999</v>
      </c>
      <c r="G171" s="84">
        <f aca="true" t="shared" si="12" ref="G171:G193">(E171/D171-1)*100</f>
        <v>98.15444366161185</v>
      </c>
      <c r="H171" s="84">
        <f t="shared" si="7"/>
        <v>91.08437237354299</v>
      </c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2"/>
      <c r="DE171" s="92"/>
      <c r="DF171" s="92"/>
      <c r="DG171" s="92"/>
      <c r="DH171" s="92"/>
      <c r="DI171" s="92"/>
      <c r="DJ171" s="92"/>
      <c r="DK171" s="92"/>
      <c r="DL171" s="92"/>
      <c r="DM171" s="92"/>
      <c r="DN171" s="92"/>
      <c r="DO171" s="92"/>
      <c r="DP171" s="92"/>
      <c r="DQ171" s="92"/>
      <c r="DR171" s="92"/>
      <c r="DS171" s="92"/>
      <c r="DT171" s="92"/>
      <c r="DU171" s="92"/>
      <c r="DV171" s="92"/>
      <c r="DW171" s="92"/>
      <c r="DX171" s="92"/>
      <c r="DY171" s="92"/>
      <c r="DZ171" s="92"/>
      <c r="EA171" s="92"/>
      <c r="EB171" s="92"/>
      <c r="EC171" s="92"/>
      <c r="ED171" s="92"/>
      <c r="EE171" s="92"/>
      <c r="EF171" s="92"/>
      <c r="EG171" s="92"/>
      <c r="EH171" s="92"/>
      <c r="EI171" s="92"/>
      <c r="EJ171" s="92"/>
      <c r="EK171" s="92"/>
      <c r="EL171" s="92"/>
      <c r="EM171" s="92"/>
      <c r="EN171" s="92"/>
      <c r="EO171" s="92"/>
      <c r="EP171" s="92"/>
      <c r="EQ171" s="92"/>
      <c r="ER171" s="92"/>
      <c r="ES171" s="92"/>
      <c r="ET171" s="92"/>
      <c r="EU171" s="92"/>
      <c r="EV171" s="92"/>
      <c r="EW171" s="92"/>
      <c r="EX171" s="92"/>
      <c r="EY171" s="92"/>
      <c r="EZ171" s="92"/>
      <c r="FA171" s="92"/>
      <c r="FB171" s="92"/>
      <c r="FC171" s="92"/>
      <c r="FD171" s="92"/>
      <c r="FE171" s="92"/>
      <c r="FF171" s="92"/>
      <c r="FG171" s="92"/>
      <c r="FH171" s="92"/>
      <c r="FI171" s="92"/>
      <c r="FJ171" s="92"/>
      <c r="FK171" s="92"/>
      <c r="FL171" s="92"/>
      <c r="FM171" s="92"/>
      <c r="FN171" s="92"/>
      <c r="FO171" s="92"/>
      <c r="FP171" s="92"/>
      <c r="FQ171" s="92"/>
      <c r="FR171" s="92"/>
      <c r="FS171" s="92"/>
      <c r="FT171" s="92"/>
      <c r="FU171" s="92"/>
      <c r="FV171" s="92"/>
      <c r="FW171" s="92"/>
      <c r="FX171" s="92"/>
      <c r="FY171" s="92"/>
      <c r="FZ171" s="92"/>
      <c r="GA171" s="92"/>
      <c r="GB171" s="92"/>
      <c r="GC171" s="92"/>
      <c r="GD171" s="92"/>
      <c r="GE171" s="92"/>
      <c r="GF171" s="92"/>
      <c r="GG171" s="92"/>
      <c r="GH171" s="92"/>
      <c r="GI171" s="92"/>
    </row>
    <row r="172" spans="1:8" s="101" customFormat="1" ht="13.5" customHeight="1" thickBot="1">
      <c r="A172" s="28"/>
      <c r="B172" s="76" t="s">
        <v>1528</v>
      </c>
      <c r="C172" s="76" t="s">
        <v>1529</v>
      </c>
      <c r="D172" s="85">
        <v>59853.16</v>
      </c>
      <c r="E172" s="83">
        <v>108168.811</v>
      </c>
      <c r="F172" s="80">
        <f t="shared" si="11"/>
        <v>48315.651</v>
      </c>
      <c r="G172" s="84">
        <f t="shared" si="12"/>
        <v>80.72364266147352</v>
      </c>
      <c r="H172" s="84">
        <f t="shared" si="7"/>
        <v>74.27549538076919</v>
      </c>
    </row>
    <row r="173" spans="1:8" ht="13.5" customHeight="1">
      <c r="A173" s="28"/>
      <c r="B173" s="28" t="s">
        <v>1510</v>
      </c>
      <c r="C173" s="28" t="s">
        <v>1511</v>
      </c>
      <c r="D173" s="29">
        <v>213178.192</v>
      </c>
      <c r="E173" s="42">
        <v>353817.231</v>
      </c>
      <c r="F173" s="35">
        <f t="shared" si="11"/>
        <v>140639.03900000002</v>
      </c>
      <c r="G173" s="45">
        <f t="shared" si="12"/>
        <v>65.97252640176252</v>
      </c>
      <c r="H173" s="45">
        <f t="shared" si="7"/>
        <v>60.050693048758184</v>
      </c>
    </row>
    <row r="174" spans="1:8" ht="13.5" customHeight="1">
      <c r="A174" s="28"/>
      <c r="B174" s="28" t="s">
        <v>1477</v>
      </c>
      <c r="C174" s="28" t="s">
        <v>1540</v>
      </c>
      <c r="D174" s="29">
        <v>423304.179</v>
      </c>
      <c r="E174" s="42">
        <v>587487.736</v>
      </c>
      <c r="F174" s="35">
        <f t="shared" si="11"/>
        <v>164183.55700000003</v>
      </c>
      <c r="G174" s="45">
        <f t="shared" si="12"/>
        <v>38.786188548353564</v>
      </c>
      <c r="H174" s="45">
        <f t="shared" si="7"/>
        <v>33.83435285542371</v>
      </c>
    </row>
    <row r="175" spans="1:8" ht="13.5" customHeight="1">
      <c r="A175" s="28"/>
      <c r="B175" s="28" t="s">
        <v>1335</v>
      </c>
      <c r="C175" s="28" t="s">
        <v>1503</v>
      </c>
      <c r="D175" s="29">
        <v>500843.428</v>
      </c>
      <c r="E175" s="42">
        <v>656745.169</v>
      </c>
      <c r="F175" s="35">
        <f t="shared" si="11"/>
        <v>155901.74099999998</v>
      </c>
      <c r="G175" s="45">
        <f t="shared" si="12"/>
        <v>31.127840016301466</v>
      </c>
      <c r="H175" s="45">
        <f t="shared" si="7"/>
        <v>26.44925113565584</v>
      </c>
    </row>
    <row r="176" spans="1:8" ht="13.5" customHeight="1">
      <c r="A176" s="28"/>
      <c r="B176" s="28">
        <v>411</v>
      </c>
      <c r="C176" s="28" t="s">
        <v>997</v>
      </c>
      <c r="D176" s="29">
        <v>263171.1</v>
      </c>
      <c r="E176" s="25">
        <v>326868.3</v>
      </c>
      <c r="F176" s="35">
        <f t="shared" si="11"/>
        <v>63697.20000000001</v>
      </c>
      <c r="G176" s="35">
        <f>(E176/D176-1)*100</f>
        <v>24.203721457257288</v>
      </c>
      <c r="H176" s="35">
        <f>(((E176/(D176/0.9643204))-1)*100)</f>
        <v>19.772182357150903</v>
      </c>
    </row>
    <row r="177" spans="1:8" ht="13.5" customHeight="1">
      <c r="A177" s="28"/>
      <c r="B177" s="28" t="s">
        <v>1469</v>
      </c>
      <c r="C177" s="28" t="s">
        <v>1536</v>
      </c>
      <c r="D177" s="29">
        <v>23709.17</v>
      </c>
      <c r="E177" s="42">
        <v>29035.053</v>
      </c>
      <c r="F177" s="35">
        <f t="shared" si="11"/>
        <v>5325.883000000002</v>
      </c>
      <c r="G177" s="45">
        <f t="shared" si="12"/>
        <v>22.46338863823576</v>
      </c>
      <c r="H177" s="45">
        <f t="shared" si="7"/>
        <v>18.09394391697896</v>
      </c>
    </row>
    <row r="178" spans="1:8" ht="14.25" customHeight="1">
      <c r="A178" s="28"/>
      <c r="B178" s="28" t="s">
        <v>1508</v>
      </c>
      <c r="C178" s="28" t="s">
        <v>1509</v>
      </c>
      <c r="D178" s="29">
        <v>46346.597</v>
      </c>
      <c r="E178" s="42">
        <v>55863.335</v>
      </c>
      <c r="F178" s="35">
        <f t="shared" si="10"/>
        <v>9516.737999999998</v>
      </c>
      <c r="G178" s="45">
        <f t="shared" si="12"/>
        <v>20.533844156885994</v>
      </c>
      <c r="H178" s="45">
        <f t="shared" si="7"/>
        <v>16.233244810905955</v>
      </c>
    </row>
    <row r="179" spans="1:8" ht="14.25" customHeight="1">
      <c r="A179" s="28"/>
      <c r="B179" s="28" t="s">
        <v>1471</v>
      </c>
      <c r="C179" s="28" t="s">
        <v>1537</v>
      </c>
      <c r="D179" s="29">
        <v>73258.345</v>
      </c>
      <c r="E179" s="42">
        <v>86052.231</v>
      </c>
      <c r="F179" s="35">
        <f t="shared" si="10"/>
        <v>12793.885999999999</v>
      </c>
      <c r="G179" s="45">
        <f t="shared" si="12"/>
        <v>17.464066380423972</v>
      </c>
      <c r="H179" s="45">
        <f t="shared" si="7"/>
        <v>13.272995477596972</v>
      </c>
    </row>
    <row r="180" spans="1:8" ht="15.75" customHeight="1">
      <c r="A180" s="28"/>
      <c r="B180" s="76" t="s">
        <v>821</v>
      </c>
      <c r="C180" s="76" t="s">
        <v>1534</v>
      </c>
      <c r="D180" s="85">
        <v>34302.152</v>
      </c>
      <c r="E180" s="83">
        <v>38275.303</v>
      </c>
      <c r="F180" s="80">
        <f t="shared" si="10"/>
        <v>3973.150999999998</v>
      </c>
      <c r="G180" s="84">
        <f t="shared" si="12"/>
        <v>11.58280390104971</v>
      </c>
      <c r="H180" s="84">
        <f aca="true" t="shared" si="13" ref="H180:H249">(((E180/(D180/0.9643204))-1)*100)</f>
        <v>7.601574090981811</v>
      </c>
    </row>
    <row r="181" spans="1:8" ht="16.5" customHeight="1">
      <c r="A181" s="28"/>
      <c r="B181" s="28" t="s">
        <v>1307</v>
      </c>
      <c r="C181" s="28" t="s">
        <v>1502</v>
      </c>
      <c r="D181" s="29">
        <v>91401.672</v>
      </c>
      <c r="E181" s="42">
        <v>98051.858</v>
      </c>
      <c r="F181" s="35">
        <f t="shared" si="10"/>
        <v>6650.185999999987</v>
      </c>
      <c r="G181" s="45">
        <f t="shared" si="12"/>
        <v>7.275781563383199</v>
      </c>
      <c r="H181" s="45">
        <f t="shared" si="13"/>
        <v>3.4482245875143036</v>
      </c>
    </row>
    <row r="182" spans="1:8" ht="15.75" customHeight="1">
      <c r="A182" s="28"/>
      <c r="B182" s="28" t="s">
        <v>1506</v>
      </c>
      <c r="C182" s="28" t="s">
        <v>1507</v>
      </c>
      <c r="D182" s="29">
        <v>90265.686</v>
      </c>
      <c r="E182" s="42">
        <v>96475.091</v>
      </c>
      <c r="F182" s="35">
        <f t="shared" si="10"/>
        <v>6209.404999999999</v>
      </c>
      <c r="G182" s="45">
        <f t="shared" si="12"/>
        <v>6.879031529212543</v>
      </c>
      <c r="H182" s="45">
        <f t="shared" si="13"/>
        <v>3.065630435862854</v>
      </c>
    </row>
    <row r="183" spans="1:8" ht="26.25" customHeight="1">
      <c r="A183" s="28"/>
      <c r="B183" s="28" t="s">
        <v>1557</v>
      </c>
      <c r="C183" s="28" t="s">
        <v>1558</v>
      </c>
      <c r="D183" s="29">
        <v>322000</v>
      </c>
      <c r="E183" s="25">
        <v>339473.372</v>
      </c>
      <c r="F183" s="35">
        <f t="shared" si="10"/>
        <v>17473.371999999974</v>
      </c>
      <c r="G183" s="35">
        <f t="shared" si="12"/>
        <v>5.426513043478254</v>
      </c>
      <c r="H183" s="35">
        <f t="shared" si="13"/>
        <v>1.6649372286921649</v>
      </c>
    </row>
    <row r="184" spans="1:8" ht="18" customHeight="1">
      <c r="A184" s="28"/>
      <c r="B184" s="73" t="s">
        <v>823</v>
      </c>
      <c r="C184" s="65" t="s">
        <v>1565</v>
      </c>
      <c r="D184" s="71">
        <v>220410.001</v>
      </c>
      <c r="E184" s="71">
        <v>231700</v>
      </c>
      <c r="F184" s="69">
        <f t="shared" si="10"/>
        <v>11289.99900000001</v>
      </c>
      <c r="G184" s="69">
        <f t="shared" si="12"/>
        <v>5.12227165227408</v>
      </c>
      <c r="H184" s="69">
        <f t="shared" si="13"/>
        <v>1.3715510486296045</v>
      </c>
    </row>
    <row r="185" spans="1:191" s="7" customFormat="1" ht="16.5" customHeight="1">
      <c r="A185" s="36"/>
      <c r="B185" s="28" t="s">
        <v>1568</v>
      </c>
      <c r="C185" s="28" t="s">
        <v>1569</v>
      </c>
      <c r="D185" s="29">
        <v>649270.244</v>
      </c>
      <c r="E185" s="25">
        <v>673300</v>
      </c>
      <c r="F185" s="35">
        <f t="shared" si="10"/>
        <v>24029.756000000052</v>
      </c>
      <c r="G185" s="35">
        <f t="shared" si="12"/>
        <v>3.7010407025522163</v>
      </c>
      <c r="H185" s="35">
        <f t="shared" si="13"/>
        <v>0.0010290507014287797</v>
      </c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2"/>
      <c r="CO185" s="92"/>
      <c r="CP185" s="92"/>
      <c r="CQ185" s="92"/>
      <c r="CR185" s="92"/>
      <c r="CS185" s="92"/>
      <c r="CT185" s="92"/>
      <c r="CU185" s="92"/>
      <c r="CV185" s="92"/>
      <c r="CW185" s="92"/>
      <c r="CX185" s="92"/>
      <c r="CY185" s="92"/>
      <c r="CZ185" s="92"/>
      <c r="DA185" s="92"/>
      <c r="DB185" s="92"/>
      <c r="DC185" s="92"/>
      <c r="DD185" s="92"/>
      <c r="DE185" s="92"/>
      <c r="DF185" s="92"/>
      <c r="DG185" s="92"/>
      <c r="DH185" s="92"/>
      <c r="DI185" s="92"/>
      <c r="DJ185" s="92"/>
      <c r="DK185" s="92"/>
      <c r="DL185" s="92"/>
      <c r="DM185" s="92"/>
      <c r="DN185" s="92"/>
      <c r="DO185" s="92"/>
      <c r="DP185" s="92"/>
      <c r="DQ185" s="92"/>
      <c r="DR185" s="92"/>
      <c r="DS185" s="92"/>
      <c r="DT185" s="92"/>
      <c r="DU185" s="92"/>
      <c r="DV185" s="92"/>
      <c r="DW185" s="92"/>
      <c r="DX185" s="92"/>
      <c r="DY185" s="92"/>
      <c r="DZ185" s="92"/>
      <c r="EA185" s="92"/>
      <c r="EB185" s="92"/>
      <c r="EC185" s="92"/>
      <c r="ED185" s="92"/>
      <c r="EE185" s="92"/>
      <c r="EF185" s="92"/>
      <c r="EG185" s="92"/>
      <c r="EH185" s="92"/>
      <c r="EI185" s="92"/>
      <c r="EJ185" s="92"/>
      <c r="EK185" s="92"/>
      <c r="EL185" s="92"/>
      <c r="EM185" s="92"/>
      <c r="EN185" s="92"/>
      <c r="EO185" s="92"/>
      <c r="EP185" s="92"/>
      <c r="EQ185" s="92"/>
      <c r="ER185" s="92"/>
      <c r="ES185" s="92"/>
      <c r="ET185" s="92"/>
      <c r="EU185" s="92"/>
      <c r="EV185" s="92"/>
      <c r="EW185" s="92"/>
      <c r="EX185" s="92"/>
      <c r="EY185" s="92"/>
      <c r="EZ185" s="92"/>
      <c r="FA185" s="92"/>
      <c r="FB185" s="92"/>
      <c r="FC185" s="92"/>
      <c r="FD185" s="92"/>
      <c r="FE185" s="92"/>
      <c r="FF185" s="92"/>
      <c r="FG185" s="92"/>
      <c r="FH185" s="92"/>
      <c r="FI185" s="92"/>
      <c r="FJ185" s="92"/>
      <c r="FK185" s="92"/>
      <c r="FL185" s="92"/>
      <c r="FM185" s="92"/>
      <c r="FN185" s="92"/>
      <c r="FO185" s="92"/>
      <c r="FP185" s="92"/>
      <c r="FQ185" s="92"/>
      <c r="FR185" s="92"/>
      <c r="FS185" s="92"/>
      <c r="FT185" s="92"/>
      <c r="FU185" s="92"/>
      <c r="FV185" s="92"/>
      <c r="FW185" s="92"/>
      <c r="FX185" s="92"/>
      <c r="FY185" s="92"/>
      <c r="FZ185" s="92"/>
      <c r="GA185" s="92"/>
      <c r="GB185" s="92"/>
      <c r="GC185" s="92"/>
      <c r="GD185" s="92"/>
      <c r="GE185" s="92"/>
      <c r="GF185" s="92"/>
      <c r="GG185" s="92"/>
      <c r="GH185" s="92"/>
      <c r="GI185" s="92"/>
    </row>
    <row r="186" spans="1:191" s="7" customFormat="1" ht="16.5" customHeight="1">
      <c r="A186" s="36"/>
      <c r="B186" s="28" t="s">
        <v>1563</v>
      </c>
      <c r="C186" s="28" t="s">
        <v>1564</v>
      </c>
      <c r="D186" s="29">
        <v>150729.756</v>
      </c>
      <c r="E186" s="25">
        <v>156300</v>
      </c>
      <c r="F186" s="35">
        <f>E186-D186</f>
        <v>5570.244000000006</v>
      </c>
      <c r="G186" s="35">
        <f t="shared" si="12"/>
        <v>3.6955171611901205</v>
      </c>
      <c r="H186" s="35">
        <f t="shared" si="13"/>
        <v>-0.004297412914266996</v>
      </c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2"/>
      <c r="DD186" s="92"/>
      <c r="DE186" s="92"/>
      <c r="DF186" s="92"/>
      <c r="DG186" s="92"/>
      <c r="DH186" s="92"/>
      <c r="DI186" s="92"/>
      <c r="DJ186" s="92"/>
      <c r="DK186" s="92"/>
      <c r="DL186" s="92"/>
      <c r="DM186" s="92"/>
      <c r="DN186" s="92"/>
      <c r="DO186" s="92"/>
      <c r="DP186" s="92"/>
      <c r="DQ186" s="92"/>
      <c r="DR186" s="92"/>
      <c r="DS186" s="92"/>
      <c r="DT186" s="92"/>
      <c r="DU186" s="92"/>
      <c r="DV186" s="92"/>
      <c r="DW186" s="92"/>
      <c r="DX186" s="92"/>
      <c r="DY186" s="92"/>
      <c r="DZ186" s="92"/>
      <c r="EA186" s="92"/>
      <c r="EB186" s="92"/>
      <c r="EC186" s="92"/>
      <c r="ED186" s="92"/>
      <c r="EE186" s="92"/>
      <c r="EF186" s="92"/>
      <c r="EG186" s="92"/>
      <c r="EH186" s="92"/>
      <c r="EI186" s="92"/>
      <c r="EJ186" s="92"/>
      <c r="EK186" s="92"/>
      <c r="EL186" s="92"/>
      <c r="EM186" s="92"/>
      <c r="EN186" s="92"/>
      <c r="EO186" s="92"/>
      <c r="EP186" s="92"/>
      <c r="EQ186" s="92"/>
      <c r="ER186" s="92"/>
      <c r="ES186" s="92"/>
      <c r="ET186" s="92"/>
      <c r="EU186" s="92"/>
      <c r="EV186" s="92"/>
      <c r="EW186" s="92"/>
      <c r="EX186" s="92"/>
      <c r="EY186" s="92"/>
      <c r="EZ186" s="92"/>
      <c r="FA186" s="92"/>
      <c r="FB186" s="92"/>
      <c r="FC186" s="92"/>
      <c r="FD186" s="92"/>
      <c r="FE186" s="92"/>
      <c r="FF186" s="92"/>
      <c r="FG186" s="92"/>
      <c r="FH186" s="92"/>
      <c r="FI186" s="92"/>
      <c r="FJ186" s="92"/>
      <c r="FK186" s="92"/>
      <c r="FL186" s="92"/>
      <c r="FM186" s="92"/>
      <c r="FN186" s="92"/>
      <c r="FO186" s="92"/>
      <c r="FP186" s="92"/>
      <c r="FQ186" s="92"/>
      <c r="FR186" s="92"/>
      <c r="FS186" s="92"/>
      <c r="FT186" s="92"/>
      <c r="FU186" s="92"/>
      <c r="FV186" s="92"/>
      <c r="FW186" s="92"/>
      <c r="FX186" s="92"/>
      <c r="FY186" s="92"/>
      <c r="FZ186" s="92"/>
      <c r="GA186" s="92"/>
      <c r="GB186" s="92"/>
      <c r="GC186" s="92"/>
      <c r="GD186" s="92"/>
      <c r="GE186" s="92"/>
      <c r="GF186" s="92"/>
      <c r="GG186" s="92"/>
      <c r="GH186" s="92"/>
      <c r="GI186" s="92"/>
    </row>
    <row r="187" spans="1:8" ht="15" customHeight="1">
      <c r="A187" s="28"/>
      <c r="B187" s="28" t="s">
        <v>1554</v>
      </c>
      <c r="C187" s="28" t="s">
        <v>1555</v>
      </c>
      <c r="D187" s="29">
        <v>8566056.2</v>
      </c>
      <c r="E187" s="25">
        <v>8854570</v>
      </c>
      <c r="F187" s="35">
        <f t="shared" si="10"/>
        <v>288513.80000000075</v>
      </c>
      <c r="G187" s="35">
        <f t="shared" si="12"/>
        <v>3.3681053831984054</v>
      </c>
      <c r="H187" s="35">
        <f t="shared" si="13"/>
        <v>-0.3200272696319506</v>
      </c>
    </row>
    <row r="188" spans="1:8" ht="21" customHeight="1">
      <c r="A188" s="28"/>
      <c r="B188" s="28" t="s">
        <v>1462</v>
      </c>
      <c r="C188" s="28" t="s">
        <v>1519</v>
      </c>
      <c r="D188" s="29">
        <v>86085.289</v>
      </c>
      <c r="E188" s="42">
        <v>88293.556</v>
      </c>
      <c r="F188" s="35">
        <f t="shared" si="10"/>
        <v>2208.2669999999925</v>
      </c>
      <c r="G188" s="45">
        <f t="shared" si="12"/>
        <v>2.5652083249671165</v>
      </c>
      <c r="H188" s="35">
        <f t="shared" si="13"/>
        <v>-1.0942772819844016</v>
      </c>
    </row>
    <row r="189" spans="1:8" ht="18" customHeight="1">
      <c r="A189" s="28"/>
      <c r="B189" s="28" t="s">
        <v>1453</v>
      </c>
      <c r="C189" s="28" t="s">
        <v>1514</v>
      </c>
      <c r="D189" s="29">
        <v>157500.212</v>
      </c>
      <c r="E189" s="42">
        <v>161522.303</v>
      </c>
      <c r="F189" s="35">
        <f t="shared" si="10"/>
        <v>4022.091000000015</v>
      </c>
      <c r="G189" s="45">
        <f t="shared" si="12"/>
        <v>2.553705134060391</v>
      </c>
      <c r="H189" s="35">
        <f t="shared" si="13"/>
        <v>-1.1053700436408298</v>
      </c>
    </row>
    <row r="190" spans="1:191" s="7" customFormat="1" ht="13.5" customHeight="1">
      <c r="A190" s="36"/>
      <c r="B190" s="28" t="s">
        <v>1480</v>
      </c>
      <c r="C190" s="28" t="s">
        <v>1542</v>
      </c>
      <c r="D190" s="29">
        <v>21559.983</v>
      </c>
      <c r="E190" s="25">
        <v>21931.572</v>
      </c>
      <c r="F190" s="35">
        <f t="shared" si="10"/>
        <v>371.58899999999994</v>
      </c>
      <c r="G190" s="35">
        <f t="shared" si="12"/>
        <v>1.7235124907102106</v>
      </c>
      <c r="H190" s="35">
        <f t="shared" si="13"/>
        <v>-1.90594174555333</v>
      </c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2"/>
      <c r="DE190" s="92"/>
      <c r="DF190" s="92"/>
      <c r="DG190" s="92"/>
      <c r="DH190" s="92"/>
      <c r="DI190" s="92"/>
      <c r="DJ190" s="92"/>
      <c r="DK190" s="92"/>
      <c r="DL190" s="92"/>
      <c r="DM190" s="92"/>
      <c r="DN190" s="92"/>
      <c r="DO190" s="92"/>
      <c r="DP190" s="92"/>
      <c r="DQ190" s="92"/>
      <c r="DR190" s="92"/>
      <c r="DS190" s="92"/>
      <c r="DT190" s="92"/>
      <c r="DU190" s="92"/>
      <c r="DV190" s="92"/>
      <c r="DW190" s="92"/>
      <c r="DX190" s="92"/>
      <c r="DY190" s="92"/>
      <c r="DZ190" s="92"/>
      <c r="EA190" s="92"/>
      <c r="EB190" s="92"/>
      <c r="EC190" s="92"/>
      <c r="ED190" s="92"/>
      <c r="EE190" s="92"/>
      <c r="EF190" s="92"/>
      <c r="EG190" s="92"/>
      <c r="EH190" s="92"/>
      <c r="EI190" s="92"/>
      <c r="EJ190" s="92"/>
      <c r="EK190" s="92"/>
      <c r="EL190" s="92"/>
      <c r="EM190" s="92"/>
      <c r="EN190" s="92"/>
      <c r="EO190" s="92"/>
      <c r="EP190" s="92"/>
      <c r="EQ190" s="92"/>
      <c r="ER190" s="92"/>
      <c r="ES190" s="92"/>
      <c r="ET190" s="92"/>
      <c r="EU190" s="92"/>
      <c r="EV190" s="92"/>
      <c r="EW190" s="92"/>
      <c r="EX190" s="92"/>
      <c r="EY190" s="92"/>
      <c r="EZ190" s="92"/>
      <c r="FA190" s="92"/>
      <c r="FB190" s="92"/>
      <c r="FC190" s="92"/>
      <c r="FD190" s="92"/>
      <c r="FE190" s="92"/>
      <c r="FF190" s="92"/>
      <c r="FG190" s="92"/>
      <c r="FH190" s="92"/>
      <c r="FI190" s="92"/>
      <c r="FJ190" s="92"/>
      <c r="FK190" s="92"/>
      <c r="FL190" s="92"/>
      <c r="FM190" s="92"/>
      <c r="FN190" s="92"/>
      <c r="FO190" s="92"/>
      <c r="FP190" s="92"/>
      <c r="FQ190" s="92"/>
      <c r="FR190" s="92"/>
      <c r="FS190" s="92"/>
      <c r="FT190" s="92"/>
      <c r="FU190" s="92"/>
      <c r="FV190" s="92"/>
      <c r="FW190" s="92"/>
      <c r="FX190" s="92"/>
      <c r="FY190" s="92"/>
      <c r="FZ190" s="92"/>
      <c r="GA190" s="92"/>
      <c r="GB190" s="92"/>
      <c r="GC190" s="92"/>
      <c r="GD190" s="92"/>
      <c r="GE190" s="92"/>
      <c r="GF190" s="92"/>
      <c r="GG190" s="92"/>
      <c r="GH190" s="92"/>
      <c r="GI190" s="92"/>
    </row>
    <row r="191" spans="1:191" s="7" customFormat="1" ht="22.5" customHeight="1">
      <c r="A191" s="36"/>
      <c r="B191" s="28" t="s">
        <v>1559</v>
      </c>
      <c r="C191" s="28" t="s">
        <v>1560</v>
      </c>
      <c r="D191" s="29">
        <v>580600</v>
      </c>
      <c r="E191" s="25">
        <v>580000</v>
      </c>
      <c r="F191" s="35">
        <f t="shared" si="10"/>
        <v>-600</v>
      </c>
      <c r="G191" s="35">
        <f t="shared" si="12"/>
        <v>-0.10334137099552443</v>
      </c>
      <c r="H191" s="35">
        <f t="shared" si="13"/>
        <v>-3.667614192214952</v>
      </c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92"/>
      <c r="DL191" s="92"/>
      <c r="DM191" s="92"/>
      <c r="DN191" s="92"/>
      <c r="DO191" s="92"/>
      <c r="DP191" s="92"/>
      <c r="DQ191" s="92"/>
      <c r="DR191" s="92"/>
      <c r="DS191" s="92"/>
      <c r="DT191" s="92"/>
      <c r="DU191" s="92"/>
      <c r="DV191" s="92"/>
      <c r="DW191" s="92"/>
      <c r="DX191" s="92"/>
      <c r="DY191" s="92"/>
      <c r="DZ191" s="92"/>
      <c r="EA191" s="92"/>
      <c r="EB191" s="92"/>
      <c r="EC191" s="92"/>
      <c r="ED191" s="92"/>
      <c r="EE191" s="92"/>
      <c r="EF191" s="92"/>
      <c r="EG191" s="92"/>
      <c r="EH191" s="92"/>
      <c r="EI191" s="92"/>
      <c r="EJ191" s="92"/>
      <c r="EK191" s="92"/>
      <c r="EL191" s="92"/>
      <c r="EM191" s="92"/>
      <c r="EN191" s="92"/>
      <c r="EO191" s="92"/>
      <c r="EP191" s="92"/>
      <c r="EQ191" s="92"/>
      <c r="ER191" s="92"/>
      <c r="ES191" s="92"/>
      <c r="ET191" s="92"/>
      <c r="EU191" s="92"/>
      <c r="EV191" s="92"/>
      <c r="EW191" s="92"/>
      <c r="EX191" s="92"/>
      <c r="EY191" s="92"/>
      <c r="EZ191" s="92"/>
      <c r="FA191" s="92"/>
      <c r="FB191" s="92"/>
      <c r="FC191" s="92"/>
      <c r="FD191" s="92"/>
      <c r="FE191" s="92"/>
      <c r="FF191" s="92"/>
      <c r="FG191" s="92"/>
      <c r="FH191" s="92"/>
      <c r="FI191" s="92"/>
      <c r="FJ191" s="92"/>
      <c r="FK191" s="92"/>
      <c r="FL191" s="92"/>
      <c r="FM191" s="92"/>
      <c r="FN191" s="92"/>
      <c r="FO191" s="92"/>
      <c r="FP191" s="92"/>
      <c r="FQ191" s="92"/>
      <c r="FR191" s="92"/>
      <c r="FS191" s="92"/>
      <c r="FT191" s="92"/>
      <c r="FU191" s="92"/>
      <c r="FV191" s="92"/>
      <c r="FW191" s="92"/>
      <c r="FX191" s="92"/>
      <c r="FY191" s="92"/>
      <c r="FZ191" s="92"/>
      <c r="GA191" s="92"/>
      <c r="GB191" s="92"/>
      <c r="GC191" s="92"/>
      <c r="GD191" s="92"/>
      <c r="GE191" s="92"/>
      <c r="GF191" s="92"/>
      <c r="GG191" s="92"/>
      <c r="GH191" s="92"/>
      <c r="GI191" s="92"/>
    </row>
    <row r="192" spans="1:8" ht="27" customHeight="1">
      <c r="A192" s="28"/>
      <c r="B192" s="76">
        <v>113</v>
      </c>
      <c r="C192" s="76" t="s">
        <v>1501</v>
      </c>
      <c r="D192" s="77">
        <v>104509.176</v>
      </c>
      <c r="E192" s="83">
        <v>103824.749</v>
      </c>
      <c r="F192" s="80">
        <f t="shared" si="10"/>
        <v>-684.4270000000106</v>
      </c>
      <c r="G192" s="80">
        <f t="shared" si="12"/>
        <v>-0.6548965614273095</v>
      </c>
      <c r="H192" s="80">
        <f t="shared" si="13"/>
        <v>-4.1994901140742</v>
      </c>
    </row>
    <row r="193" spans="1:8" ht="13.5" customHeight="1">
      <c r="A193" s="28"/>
      <c r="B193" s="76">
        <v>112</v>
      </c>
      <c r="C193" s="76" t="s">
        <v>1500</v>
      </c>
      <c r="D193" s="77">
        <v>194190.309</v>
      </c>
      <c r="E193" s="83">
        <v>190325.133</v>
      </c>
      <c r="F193" s="80">
        <f t="shared" si="10"/>
        <v>-3865.1760000000068</v>
      </c>
      <c r="G193" s="80">
        <f t="shared" si="12"/>
        <v>-1.9904062256783428</v>
      </c>
      <c r="H193" s="80">
        <f t="shared" si="13"/>
        <v>-5.487349327708635</v>
      </c>
    </row>
    <row r="194" spans="1:8" ht="13.5" customHeight="1">
      <c r="A194" s="28"/>
      <c r="B194" s="28" t="s">
        <v>1390</v>
      </c>
      <c r="C194" s="28" t="s">
        <v>1538</v>
      </c>
      <c r="D194" s="29">
        <v>556641.261</v>
      </c>
      <c r="E194" s="42">
        <v>538559.315</v>
      </c>
      <c r="F194" s="35">
        <f t="shared" si="10"/>
        <v>-18081.946000000113</v>
      </c>
      <c r="G194" s="35">
        <f aca="true" t="shared" si="14" ref="G194:G222">(E194/D194-1)*100</f>
        <v>-3.248402026022301</v>
      </c>
      <c r="H194" s="35">
        <f t="shared" si="13"/>
        <v>-6.700460341094649</v>
      </c>
    </row>
    <row r="195" spans="1:8" ht="18.75" customHeight="1">
      <c r="A195" s="21"/>
      <c r="B195" s="28" t="s">
        <v>1415</v>
      </c>
      <c r="C195" s="28" t="s">
        <v>1552</v>
      </c>
      <c r="D195" s="29">
        <v>210579</v>
      </c>
      <c r="E195" s="25">
        <v>203472.777</v>
      </c>
      <c r="F195" s="35">
        <f t="shared" si="10"/>
        <v>-7106.222999999998</v>
      </c>
      <c r="G195" s="35">
        <f t="shared" si="14"/>
        <v>-3.3746114284900153</v>
      </c>
      <c r="H195" s="35">
        <f t="shared" si="13"/>
        <v>-6.822166642566074</v>
      </c>
    </row>
    <row r="196" spans="1:8" ht="13.5" customHeight="1">
      <c r="A196" s="28"/>
      <c r="B196" s="28" t="s">
        <v>1492</v>
      </c>
      <c r="C196" s="28" t="s">
        <v>1553</v>
      </c>
      <c r="D196" s="29">
        <v>168864.7</v>
      </c>
      <c r="E196" s="25">
        <v>162942.567</v>
      </c>
      <c r="F196" s="35">
        <f t="shared" si="10"/>
        <v>-5922.133000000002</v>
      </c>
      <c r="G196" s="35">
        <f t="shared" si="14"/>
        <v>-3.5070284079502745</v>
      </c>
      <c r="H196" s="35">
        <f t="shared" si="13"/>
        <v>-6.949859037165984</v>
      </c>
    </row>
    <row r="197" spans="1:8" ht="19.5" customHeight="1">
      <c r="A197" s="28"/>
      <c r="B197" s="28" t="s">
        <v>1413</v>
      </c>
      <c r="C197" s="28" t="s">
        <v>1551</v>
      </c>
      <c r="D197" s="29">
        <v>888595</v>
      </c>
      <c r="E197" s="25">
        <v>854892.614</v>
      </c>
      <c r="F197" s="35">
        <f t="shared" si="10"/>
        <v>-33702.38600000006</v>
      </c>
      <c r="G197" s="35">
        <f t="shared" si="14"/>
        <v>-3.792772410378187</v>
      </c>
      <c r="H197" s="35">
        <f t="shared" si="13"/>
        <v>-7.225407807884854</v>
      </c>
    </row>
    <row r="198" spans="1:8" ht="13.5" customHeight="1">
      <c r="A198" s="28"/>
      <c r="B198" s="28" t="s">
        <v>1419</v>
      </c>
      <c r="C198" s="28" t="s">
        <v>1556</v>
      </c>
      <c r="D198" s="29">
        <v>322220</v>
      </c>
      <c r="E198" s="25">
        <v>305518.67</v>
      </c>
      <c r="F198" s="35">
        <f t="shared" si="10"/>
        <v>-16701.330000000016</v>
      </c>
      <c r="G198" s="35">
        <f t="shared" si="14"/>
        <v>-5.183207125566391</v>
      </c>
      <c r="H198" s="35">
        <f t="shared" si="13"/>
        <v>-8.56623236860904</v>
      </c>
    </row>
    <row r="199" spans="1:8" ht="18" customHeight="1">
      <c r="A199" s="28"/>
      <c r="B199" s="28" t="s">
        <v>1392</v>
      </c>
      <c r="C199" s="28" t="s">
        <v>1539</v>
      </c>
      <c r="D199" s="29">
        <v>64636.156</v>
      </c>
      <c r="E199" s="42">
        <v>61051.558</v>
      </c>
      <c r="F199" s="35">
        <f t="shared" si="10"/>
        <v>-3584.5980000000054</v>
      </c>
      <c r="G199" s="35">
        <f t="shared" si="14"/>
        <v>-5.545809376411559</v>
      </c>
      <c r="H199" s="35">
        <f t="shared" si="13"/>
        <v>-8.915897116184945</v>
      </c>
    </row>
    <row r="200" spans="1:8" ht="18" customHeight="1">
      <c r="A200" s="28"/>
      <c r="B200" s="28" t="s">
        <v>1478</v>
      </c>
      <c r="C200" s="28" t="s">
        <v>1541</v>
      </c>
      <c r="D200" s="29">
        <v>68363.282</v>
      </c>
      <c r="E200" s="25">
        <v>64404.642</v>
      </c>
      <c r="F200" s="35">
        <f t="shared" si="10"/>
        <v>-3958.6400000000067</v>
      </c>
      <c r="G200" s="35">
        <f t="shared" si="14"/>
        <v>-5.790593845392045</v>
      </c>
      <c r="H200" s="35">
        <f t="shared" si="13"/>
        <v>-9.151947773225999</v>
      </c>
    </row>
    <row r="201" spans="1:8" ht="13.5" customHeight="1">
      <c r="A201" s="28"/>
      <c r="B201" s="28" t="s">
        <v>1411</v>
      </c>
      <c r="C201" s="28" t="s">
        <v>1550</v>
      </c>
      <c r="D201" s="29">
        <v>3770815.7</v>
      </c>
      <c r="E201" s="25">
        <v>3548750</v>
      </c>
      <c r="F201" s="35">
        <f t="shared" si="10"/>
        <v>-222065.7000000002</v>
      </c>
      <c r="G201" s="35">
        <f t="shared" si="14"/>
        <v>-5.889062676810219</v>
      </c>
      <c r="H201" s="35">
        <f t="shared" si="13"/>
        <v>-9.246903276126705</v>
      </c>
    </row>
    <row r="202" spans="1:8" ht="19.5" customHeight="1">
      <c r="A202" s="28"/>
      <c r="B202" s="28" t="s">
        <v>1362</v>
      </c>
      <c r="C202" s="28" t="s">
        <v>1518</v>
      </c>
      <c r="D202" s="29">
        <v>174148.925</v>
      </c>
      <c r="E202" s="42">
        <v>161227.967</v>
      </c>
      <c r="F202" s="35">
        <f t="shared" si="10"/>
        <v>-12920.957999999984</v>
      </c>
      <c r="G202" s="35">
        <f t="shared" si="14"/>
        <v>-7.419487659771651</v>
      </c>
      <c r="H202" s="35">
        <f t="shared" si="13"/>
        <v>-10.722723307866067</v>
      </c>
    </row>
    <row r="203" spans="1:8" ht="18" customHeight="1">
      <c r="A203" s="28"/>
      <c r="B203" s="28" t="s">
        <v>1397</v>
      </c>
      <c r="C203" s="28" t="s">
        <v>1405</v>
      </c>
      <c r="D203" s="29">
        <v>331141.788</v>
      </c>
      <c r="E203" s="25">
        <v>300200.776</v>
      </c>
      <c r="F203" s="35">
        <f t="shared" si="10"/>
        <v>-30941.011999999988</v>
      </c>
      <c r="G203" s="35">
        <f t="shared" si="14"/>
        <v>-9.343735258203045</v>
      </c>
      <c r="H203" s="35">
        <f t="shared" si="13"/>
        <v>-12.578314521684476</v>
      </c>
    </row>
    <row r="204" spans="1:8" ht="17.25" customHeight="1">
      <c r="A204" s="28"/>
      <c r="B204" s="28" t="s">
        <v>1310</v>
      </c>
      <c r="C204" s="28" t="s">
        <v>1499</v>
      </c>
      <c r="D204" s="29">
        <v>33579.185</v>
      </c>
      <c r="E204" s="42">
        <v>30369.202</v>
      </c>
      <c r="F204" s="35">
        <f t="shared" si="10"/>
        <v>-3209.9829999999965</v>
      </c>
      <c r="G204" s="35">
        <f t="shared" si="14"/>
        <v>-9.559442851278243</v>
      </c>
      <c r="H204" s="35">
        <f t="shared" si="13"/>
        <v>-12.786325754121775</v>
      </c>
    </row>
    <row r="205" spans="1:8" ht="13.5" customHeight="1">
      <c r="A205" s="28"/>
      <c r="B205" s="28" t="s">
        <v>1451</v>
      </c>
      <c r="C205" s="28" t="s">
        <v>1512</v>
      </c>
      <c r="D205" s="29">
        <v>67213.026</v>
      </c>
      <c r="E205" s="42">
        <v>60768.88</v>
      </c>
      <c r="F205" s="35">
        <f t="shared" si="10"/>
        <v>-6444.146000000001</v>
      </c>
      <c r="G205" s="35">
        <f t="shared" si="14"/>
        <v>-9.587644514026195</v>
      </c>
      <c r="H205" s="35">
        <f t="shared" si="13"/>
        <v>-12.81352119282354</v>
      </c>
    </row>
    <row r="206" spans="1:8" ht="21" customHeight="1">
      <c r="A206" s="28"/>
      <c r="B206" s="76" t="s">
        <v>819</v>
      </c>
      <c r="C206" s="76" t="s">
        <v>1517</v>
      </c>
      <c r="D206" s="85">
        <v>87171.091</v>
      </c>
      <c r="E206" s="83">
        <v>77946.585</v>
      </c>
      <c r="F206" s="80">
        <f t="shared" si="10"/>
        <v>-9224.505999999994</v>
      </c>
      <c r="G206" s="80">
        <f t="shared" si="14"/>
        <v>-10.582070149839007</v>
      </c>
      <c r="H206" s="80">
        <f t="shared" si="13"/>
        <v>-13.772466119720816</v>
      </c>
    </row>
    <row r="207" spans="1:8" ht="13.5" customHeight="1">
      <c r="A207" s="28"/>
      <c r="B207" s="28" t="s">
        <v>1371</v>
      </c>
      <c r="C207" s="28" t="s">
        <v>1535</v>
      </c>
      <c r="D207" s="29">
        <v>82872.269</v>
      </c>
      <c r="E207" s="42">
        <v>73773.688</v>
      </c>
      <c r="F207" s="35">
        <f t="shared" si="10"/>
        <v>-9098.581000000006</v>
      </c>
      <c r="G207" s="35">
        <f t="shared" si="14"/>
        <v>-10.97904173469657</v>
      </c>
      <c r="H207" s="35">
        <f t="shared" si="13"/>
        <v>-14.15527391721929</v>
      </c>
    </row>
    <row r="208" spans="1:8" ht="14.25" customHeight="1">
      <c r="A208" s="28"/>
      <c r="B208" s="28" t="s">
        <v>1548</v>
      </c>
      <c r="C208" s="28" t="s">
        <v>1549</v>
      </c>
      <c r="D208" s="29">
        <v>86538.984</v>
      </c>
      <c r="E208" s="25">
        <v>76408.899</v>
      </c>
      <c r="F208" s="35">
        <f t="shared" si="10"/>
        <v>-10130.084999999992</v>
      </c>
      <c r="G208" s="35">
        <f t="shared" si="14"/>
        <v>-11.705805328151285</v>
      </c>
      <c r="H208" s="35">
        <f t="shared" si="13"/>
        <v>-14.856106876364993</v>
      </c>
    </row>
    <row r="209" spans="1:11" s="101" customFormat="1" ht="14.25" customHeight="1" thickBot="1">
      <c r="A209" s="28"/>
      <c r="B209" s="28" t="s">
        <v>1303</v>
      </c>
      <c r="C209" s="28" t="s">
        <v>1346</v>
      </c>
      <c r="D209" s="29">
        <v>77317.607</v>
      </c>
      <c r="E209" s="42">
        <v>67972.086</v>
      </c>
      <c r="F209" s="35">
        <f>E209-D209</f>
        <v>-9345.521000000008</v>
      </c>
      <c r="G209" s="35">
        <f>(E209/D209-1)*100</f>
        <v>-12.08718345356965</v>
      </c>
      <c r="H209" s="35">
        <f t="shared" si="13"/>
        <v>-15.223877582819679</v>
      </c>
      <c r="I209" s="9"/>
      <c r="J209" s="9"/>
      <c r="K209" s="9"/>
    </row>
    <row r="210" spans="1:8" ht="18" customHeight="1">
      <c r="A210" s="28"/>
      <c r="B210" s="28" t="s">
        <v>1545</v>
      </c>
      <c r="C210" s="28" t="s">
        <v>1401</v>
      </c>
      <c r="D210" s="29">
        <v>471713.13</v>
      </c>
      <c r="E210" s="25">
        <v>412411.08</v>
      </c>
      <c r="F210" s="35">
        <f t="shared" si="10"/>
        <v>-59302.04999999999</v>
      </c>
      <c r="G210" s="35">
        <f t="shared" si="14"/>
        <v>-12.571634374476703</v>
      </c>
      <c r="H210" s="35">
        <f t="shared" si="13"/>
        <v>-15.691043488649136</v>
      </c>
    </row>
    <row r="211" spans="1:8" ht="15" customHeight="1">
      <c r="A211" s="28"/>
      <c r="B211" s="28" t="s">
        <v>1464</v>
      </c>
      <c r="C211" s="28" t="s">
        <v>1520</v>
      </c>
      <c r="D211" s="29">
        <v>238008.296</v>
      </c>
      <c r="E211" s="42">
        <v>207213.731</v>
      </c>
      <c r="F211" s="35">
        <f t="shared" si="10"/>
        <v>-30794.565000000002</v>
      </c>
      <c r="G211" s="35">
        <f t="shared" si="14"/>
        <v>-12.938441860026595</v>
      </c>
      <c r="H211" s="35">
        <f t="shared" si="13"/>
        <v>-16.044763429837595</v>
      </c>
    </row>
    <row r="212" spans="1:8" ht="18.75" customHeight="1">
      <c r="A212" s="28"/>
      <c r="B212" s="28" t="s">
        <v>1337</v>
      </c>
      <c r="C212" s="28" t="s">
        <v>1504</v>
      </c>
      <c r="D212" s="29">
        <v>85995.475</v>
      </c>
      <c r="E212" s="42">
        <v>73854.45</v>
      </c>
      <c r="F212" s="35">
        <f t="shared" si="10"/>
        <v>-12141.025000000009</v>
      </c>
      <c r="G212" s="35">
        <f t="shared" si="14"/>
        <v>-14.118213778108679</v>
      </c>
      <c r="H212" s="35">
        <f t="shared" si="13"/>
        <v>-17.18244155779127</v>
      </c>
    </row>
    <row r="213" spans="1:8" ht="13.5" customHeight="1">
      <c r="A213" s="28"/>
      <c r="B213" s="28" t="s">
        <v>1455</v>
      </c>
      <c r="C213" s="28" t="s">
        <v>1515</v>
      </c>
      <c r="D213" s="29">
        <v>62933.897</v>
      </c>
      <c r="E213" s="42">
        <v>53540.005</v>
      </c>
      <c r="F213" s="35">
        <f t="shared" si="10"/>
        <v>-9393.892</v>
      </c>
      <c r="G213" s="35">
        <f t="shared" si="14"/>
        <v>-14.926601478373414</v>
      </c>
      <c r="H213" s="35">
        <f t="shared" si="13"/>
        <v>-17.961986308265644</v>
      </c>
    </row>
    <row r="214" spans="1:8" ht="15" customHeight="1">
      <c r="A214" s="28"/>
      <c r="B214" s="28" t="s">
        <v>1449</v>
      </c>
      <c r="C214" s="28" t="s">
        <v>1505</v>
      </c>
      <c r="D214" s="29">
        <v>61738.973</v>
      </c>
      <c r="E214" s="42">
        <v>50225.278</v>
      </c>
      <c r="F214" s="35">
        <f t="shared" si="10"/>
        <v>-11513.695</v>
      </c>
      <c r="G214" s="35">
        <f t="shared" si="14"/>
        <v>-18.64899016055871</v>
      </c>
      <c r="H214" s="35">
        <f t="shared" si="13"/>
        <v>-21.551561651226038</v>
      </c>
    </row>
    <row r="215" spans="1:8" s="101" customFormat="1" ht="14.25" customHeight="1" thickBot="1">
      <c r="A215" s="28"/>
      <c r="B215" s="28" t="s">
        <v>1394</v>
      </c>
      <c r="C215" s="28" t="s">
        <v>1481</v>
      </c>
      <c r="D215" s="29">
        <v>168373.772</v>
      </c>
      <c r="E215" s="25">
        <v>134104.279</v>
      </c>
      <c r="F215" s="35">
        <f t="shared" si="10"/>
        <v>-34269.49299999999</v>
      </c>
      <c r="G215" s="35">
        <f t="shared" si="14"/>
        <v>-20.35322520422004</v>
      </c>
      <c r="H215" s="35">
        <f t="shared" si="13"/>
        <v>-23.19499027022356</v>
      </c>
    </row>
    <row r="216" spans="1:8" ht="17.25" customHeight="1">
      <c r="A216" s="28"/>
      <c r="B216" s="28" t="s">
        <v>1544</v>
      </c>
      <c r="C216" s="28" t="s">
        <v>1400</v>
      </c>
      <c r="D216" s="29">
        <v>152394.383</v>
      </c>
      <c r="E216" s="25">
        <v>83949.405</v>
      </c>
      <c r="F216" s="35">
        <f t="shared" si="10"/>
        <v>-68444.978</v>
      </c>
      <c r="G216" s="35">
        <f t="shared" si="14"/>
        <v>-44.91305824572288</v>
      </c>
      <c r="H216" s="35">
        <f t="shared" si="13"/>
        <v>-46.87853829273879</v>
      </c>
    </row>
    <row r="217" spans="1:8" ht="18.75" customHeight="1">
      <c r="A217" s="28"/>
      <c r="B217" s="28" t="s">
        <v>1546</v>
      </c>
      <c r="C217" s="28" t="s">
        <v>1547</v>
      </c>
      <c r="D217" s="29">
        <v>222236.12</v>
      </c>
      <c r="E217" s="25">
        <v>114440.722</v>
      </c>
      <c r="F217" s="35">
        <f t="shared" si="10"/>
        <v>-107795.398</v>
      </c>
      <c r="G217" s="35">
        <f t="shared" si="14"/>
        <v>-48.504895603828935</v>
      </c>
      <c r="H217" s="35">
        <f t="shared" si="13"/>
        <v>-50.34222033064256</v>
      </c>
    </row>
    <row r="218" spans="1:8" ht="25.5" customHeight="1">
      <c r="A218" s="28"/>
      <c r="B218" s="28" t="s">
        <v>1482</v>
      </c>
      <c r="C218" s="28" t="s">
        <v>1543</v>
      </c>
      <c r="D218" s="29">
        <v>101677.987</v>
      </c>
      <c r="E218" s="25">
        <v>51887.187</v>
      </c>
      <c r="F218" s="35">
        <f t="shared" si="10"/>
        <v>-49790.799999999996</v>
      </c>
      <c r="G218" s="35">
        <f t="shared" si="14"/>
        <v>-48.96910478764691</v>
      </c>
      <c r="H218" s="35">
        <f t="shared" si="13"/>
        <v>-50.78986671646558</v>
      </c>
    </row>
    <row r="219" spans="1:8" ht="21" customHeight="1">
      <c r="A219" s="28"/>
      <c r="B219" s="28" t="s">
        <v>1561</v>
      </c>
      <c r="C219" s="28" t="s">
        <v>1562</v>
      </c>
      <c r="D219" s="29">
        <v>426471.1</v>
      </c>
      <c r="E219" s="25">
        <v>27600</v>
      </c>
      <c r="F219" s="35">
        <f t="shared" si="10"/>
        <v>-398871.1</v>
      </c>
      <c r="G219" s="35">
        <f t="shared" si="14"/>
        <v>-93.52828362812862</v>
      </c>
      <c r="H219" s="35">
        <f t="shared" si="13"/>
        <v>-93.75919187959043</v>
      </c>
    </row>
    <row r="220" spans="1:8" ht="25.5" customHeight="1">
      <c r="A220" s="28"/>
      <c r="B220" s="28" t="s">
        <v>1341</v>
      </c>
      <c r="C220" s="28" t="s">
        <v>1498</v>
      </c>
      <c r="D220" s="29">
        <v>40107.096</v>
      </c>
      <c r="E220" s="50">
        <v>0</v>
      </c>
      <c r="F220" s="35">
        <f t="shared" si="10"/>
        <v>-40107.096</v>
      </c>
      <c r="G220" s="35">
        <f t="shared" si="14"/>
        <v>-100</v>
      </c>
      <c r="H220" s="35">
        <f t="shared" si="13"/>
        <v>-100</v>
      </c>
    </row>
    <row r="221" spans="1:8" ht="22.5" customHeight="1">
      <c r="A221" s="28"/>
      <c r="B221" s="28" t="s">
        <v>1521</v>
      </c>
      <c r="C221" s="28" t="s">
        <v>1522</v>
      </c>
      <c r="D221" s="29">
        <v>57095.228</v>
      </c>
      <c r="E221" s="50">
        <v>0</v>
      </c>
      <c r="F221" s="35">
        <f t="shared" si="10"/>
        <v>-57095.228</v>
      </c>
      <c r="G221" s="35">
        <f t="shared" si="14"/>
        <v>-100</v>
      </c>
      <c r="H221" s="35">
        <f t="shared" si="13"/>
        <v>-100</v>
      </c>
    </row>
    <row r="222" spans="1:8" s="101" customFormat="1" ht="25.5" customHeight="1" thickBot="1">
      <c r="A222" s="64"/>
      <c r="B222" s="44" t="s">
        <v>1530</v>
      </c>
      <c r="C222" s="44" t="s">
        <v>1531</v>
      </c>
      <c r="D222" s="324">
        <v>57848.001</v>
      </c>
      <c r="E222" s="324">
        <v>0</v>
      </c>
      <c r="F222" s="48">
        <f t="shared" si="10"/>
        <v>-57848.001</v>
      </c>
      <c r="G222" s="48">
        <f t="shared" si="14"/>
        <v>-100</v>
      </c>
      <c r="H222" s="48">
        <f t="shared" si="13"/>
        <v>-100</v>
      </c>
    </row>
    <row r="223" spans="1:8" ht="15" customHeight="1">
      <c r="A223" s="21"/>
      <c r="B223" s="28"/>
      <c r="C223" s="28"/>
      <c r="D223" s="37"/>
      <c r="E223" s="37"/>
      <c r="F223" s="35"/>
      <c r="G223" s="35"/>
      <c r="H223" s="35"/>
    </row>
    <row r="224" spans="1:8" ht="14.25" customHeight="1">
      <c r="A224" s="366" t="s">
        <v>516</v>
      </c>
      <c r="B224" s="366"/>
      <c r="C224" s="366"/>
      <c r="D224" s="366"/>
      <c r="E224" s="366"/>
      <c r="F224" s="366"/>
      <c r="G224" s="366"/>
      <c r="H224" s="366"/>
    </row>
    <row r="225" spans="1:8" ht="15" customHeight="1">
      <c r="A225" s="366" t="s">
        <v>1295</v>
      </c>
      <c r="B225" s="366"/>
      <c r="C225" s="366"/>
      <c r="D225" s="366"/>
      <c r="E225" s="366"/>
      <c r="F225" s="366"/>
      <c r="G225" s="366"/>
      <c r="H225" s="366"/>
    </row>
    <row r="226" spans="1:8" ht="14.25" customHeight="1">
      <c r="A226" s="369" t="s">
        <v>1005</v>
      </c>
      <c r="B226" s="369"/>
      <c r="C226" s="369"/>
      <c r="D226" s="369"/>
      <c r="E226" s="369"/>
      <c r="F226" s="369"/>
      <c r="G226" s="369"/>
      <c r="H226" s="369"/>
    </row>
    <row r="227" spans="1:8" ht="16.5" customHeight="1" thickBot="1">
      <c r="A227" s="370" t="s">
        <v>1006</v>
      </c>
      <c r="B227" s="370"/>
      <c r="C227" s="370"/>
      <c r="D227" s="370"/>
      <c r="E227" s="370"/>
      <c r="F227" s="370"/>
      <c r="G227" s="370"/>
      <c r="H227" s="100"/>
    </row>
    <row r="228" spans="1:8" ht="33" customHeight="1">
      <c r="A228" s="281"/>
      <c r="B228" s="382" t="s">
        <v>989</v>
      </c>
      <c r="C228" s="382"/>
      <c r="D228" s="282" t="s">
        <v>994</v>
      </c>
      <c r="E228" s="260" t="s">
        <v>995</v>
      </c>
      <c r="F228" s="260" t="s">
        <v>1297</v>
      </c>
      <c r="G228" s="283" t="s">
        <v>1298</v>
      </c>
      <c r="H228" s="260" t="s">
        <v>1299</v>
      </c>
    </row>
    <row r="229" spans="1:8" ht="12.75" customHeight="1" thickBot="1">
      <c r="A229" s="266"/>
      <c r="B229" s="263"/>
      <c r="C229" s="263"/>
      <c r="D229" s="264">
        <v>2002</v>
      </c>
      <c r="E229" s="264">
        <v>2003</v>
      </c>
      <c r="F229" s="265" t="s">
        <v>1300</v>
      </c>
      <c r="G229" s="265" t="s">
        <v>1301</v>
      </c>
      <c r="H229" s="265" t="s">
        <v>1301</v>
      </c>
    </row>
    <row r="230" spans="1:8" ht="6.75" customHeight="1">
      <c r="A230" s="21"/>
      <c r="B230" s="28"/>
      <c r="C230" s="28"/>
      <c r="D230" s="37"/>
      <c r="E230" s="37"/>
      <c r="F230" s="35"/>
      <c r="G230" s="35"/>
      <c r="H230" s="35"/>
    </row>
    <row r="231" spans="1:191" s="8" customFormat="1" ht="18.75" customHeight="1">
      <c r="A231" s="383" t="s">
        <v>1570</v>
      </c>
      <c r="B231" s="383"/>
      <c r="C231" s="383"/>
      <c r="D231" s="27">
        <f>SUM(D232:D255)</f>
        <v>22705420</v>
      </c>
      <c r="E231" s="27">
        <f>SUM(E232:E255)</f>
        <v>22831496.500000004</v>
      </c>
      <c r="F231" s="27">
        <f>E231-D231</f>
        <v>126076.50000000373</v>
      </c>
      <c r="G231" s="52">
        <f aca="true" t="shared" si="15" ref="G231:G265">(E231/D231-1)*100</f>
        <v>0.555270503694727</v>
      </c>
      <c r="H231" s="34">
        <f t="shared" si="13"/>
        <v>-3.0325013257688993</v>
      </c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</row>
    <row r="232" spans="1:8" ht="16.5" customHeight="1">
      <c r="A232" s="28"/>
      <c r="B232" s="28" t="s">
        <v>1321</v>
      </c>
      <c r="C232" s="28" t="s">
        <v>1580</v>
      </c>
      <c r="D232" s="29">
        <v>2062079.357</v>
      </c>
      <c r="E232" s="25">
        <v>4009890.104</v>
      </c>
      <c r="F232" s="35">
        <f t="shared" si="10"/>
        <v>1947810.7469999997</v>
      </c>
      <c r="G232" s="35">
        <f t="shared" si="15"/>
        <v>94.45857359407141</v>
      </c>
      <c r="H232" s="35">
        <f t="shared" si="13"/>
        <v>87.52036947166437</v>
      </c>
    </row>
    <row r="233" spans="1:8" ht="15.75" customHeight="1">
      <c r="A233" s="28"/>
      <c r="B233" s="28" t="s">
        <v>1598</v>
      </c>
      <c r="C233" s="28" t="s">
        <v>1599</v>
      </c>
      <c r="D233" s="29">
        <v>43303.085</v>
      </c>
      <c r="E233" s="25">
        <v>82006.46</v>
      </c>
      <c r="F233" s="35">
        <f t="shared" si="10"/>
        <v>38703.37500000001</v>
      </c>
      <c r="G233" s="35">
        <f t="shared" si="15"/>
        <v>89.37786996007331</v>
      </c>
      <c r="H233" s="35">
        <f t="shared" si="13"/>
        <v>82.62094331104586</v>
      </c>
    </row>
    <row r="234" spans="1:191" s="7" customFormat="1" ht="15.75" customHeight="1">
      <c r="A234" s="36"/>
      <c r="B234" s="28" t="s">
        <v>1602</v>
      </c>
      <c r="C234" s="28" t="s">
        <v>1444</v>
      </c>
      <c r="D234" s="29">
        <v>29587.496</v>
      </c>
      <c r="E234" s="25">
        <v>38515.432</v>
      </c>
      <c r="F234" s="35">
        <f t="shared" si="10"/>
        <v>8927.936000000002</v>
      </c>
      <c r="G234" s="35">
        <f t="shared" si="15"/>
        <v>30.174692714787366</v>
      </c>
      <c r="H234" s="35">
        <f t="shared" si="13"/>
        <v>25.530111748600824</v>
      </c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  <c r="CY234" s="92"/>
      <c r="CZ234" s="92"/>
      <c r="DA234" s="92"/>
      <c r="DB234" s="92"/>
      <c r="DC234" s="92"/>
      <c r="DD234" s="92"/>
      <c r="DE234" s="92"/>
      <c r="DF234" s="92"/>
      <c r="DG234" s="92"/>
      <c r="DH234" s="92"/>
      <c r="DI234" s="92"/>
      <c r="DJ234" s="92"/>
      <c r="DK234" s="92"/>
      <c r="DL234" s="92"/>
      <c r="DM234" s="92"/>
      <c r="DN234" s="92"/>
      <c r="DO234" s="92"/>
      <c r="DP234" s="92"/>
      <c r="DQ234" s="92"/>
      <c r="DR234" s="92"/>
      <c r="DS234" s="92"/>
      <c r="DT234" s="92"/>
      <c r="DU234" s="92"/>
      <c r="DV234" s="92"/>
      <c r="DW234" s="92"/>
      <c r="DX234" s="92"/>
      <c r="DY234" s="92"/>
      <c r="DZ234" s="92"/>
      <c r="EA234" s="92"/>
      <c r="EB234" s="92"/>
      <c r="EC234" s="92"/>
      <c r="ED234" s="92"/>
      <c r="EE234" s="92"/>
      <c r="EF234" s="92"/>
      <c r="EG234" s="92"/>
      <c r="EH234" s="92"/>
      <c r="EI234" s="92"/>
      <c r="EJ234" s="92"/>
      <c r="EK234" s="92"/>
      <c r="EL234" s="92"/>
      <c r="EM234" s="92"/>
      <c r="EN234" s="92"/>
      <c r="EO234" s="92"/>
      <c r="EP234" s="92"/>
      <c r="EQ234" s="92"/>
      <c r="ER234" s="92"/>
      <c r="ES234" s="92"/>
      <c r="ET234" s="92"/>
      <c r="EU234" s="92"/>
      <c r="EV234" s="92"/>
      <c r="EW234" s="92"/>
      <c r="EX234" s="92"/>
      <c r="EY234" s="92"/>
      <c r="EZ234" s="92"/>
      <c r="FA234" s="92"/>
      <c r="FB234" s="92"/>
      <c r="FC234" s="92"/>
      <c r="FD234" s="92"/>
      <c r="FE234" s="92"/>
      <c r="FF234" s="92"/>
      <c r="FG234" s="92"/>
      <c r="FH234" s="92"/>
      <c r="FI234" s="92"/>
      <c r="FJ234" s="92"/>
      <c r="FK234" s="92"/>
      <c r="FL234" s="92"/>
      <c r="FM234" s="92"/>
      <c r="FN234" s="92"/>
      <c r="FO234" s="92"/>
      <c r="FP234" s="92"/>
      <c r="FQ234" s="92"/>
      <c r="FR234" s="92"/>
      <c r="FS234" s="92"/>
      <c r="FT234" s="92"/>
      <c r="FU234" s="92"/>
      <c r="FV234" s="92"/>
      <c r="FW234" s="92"/>
      <c r="FX234" s="92"/>
      <c r="FY234" s="92"/>
      <c r="FZ234" s="92"/>
      <c r="GA234" s="92"/>
      <c r="GB234" s="92"/>
      <c r="GC234" s="92"/>
      <c r="GD234" s="92"/>
      <c r="GE234" s="92"/>
      <c r="GF234" s="92"/>
      <c r="GG234" s="92"/>
      <c r="GH234" s="92"/>
      <c r="GI234" s="92"/>
    </row>
    <row r="235" spans="1:8" ht="17.25" customHeight="1">
      <c r="A235" s="28"/>
      <c r="B235" s="28" t="s">
        <v>1596</v>
      </c>
      <c r="C235" s="28" t="s">
        <v>1597</v>
      </c>
      <c r="D235" s="29">
        <v>1541243.809</v>
      </c>
      <c r="E235" s="25">
        <v>1723255.266</v>
      </c>
      <c r="F235" s="35">
        <f t="shared" si="10"/>
        <v>182011.45700000017</v>
      </c>
      <c r="G235" s="35">
        <f t="shared" si="15"/>
        <v>11.809387712518626</v>
      </c>
      <c r="H235" s="35">
        <f t="shared" si="13"/>
        <v>7.820073482691048</v>
      </c>
    </row>
    <row r="236" spans="1:8" ht="26.25" customHeight="1">
      <c r="A236" s="28"/>
      <c r="B236" s="28" t="s">
        <v>1576</v>
      </c>
      <c r="C236" s="28" t="s">
        <v>1577</v>
      </c>
      <c r="D236" s="29">
        <v>1787826.969</v>
      </c>
      <c r="E236" s="25">
        <v>1991155.901</v>
      </c>
      <c r="F236" s="35">
        <f t="shared" si="10"/>
        <v>203328.93200000003</v>
      </c>
      <c r="G236" s="35">
        <f t="shared" si="15"/>
        <v>11.372964807311847</v>
      </c>
      <c r="H236" s="35">
        <f t="shared" si="13"/>
        <v>7.399221972172865</v>
      </c>
    </row>
    <row r="237" spans="1:8" ht="25.5" customHeight="1">
      <c r="A237" s="28"/>
      <c r="B237" s="28" t="s">
        <v>1574</v>
      </c>
      <c r="C237" s="28" t="s">
        <v>1575</v>
      </c>
      <c r="D237" s="29">
        <v>920656.124</v>
      </c>
      <c r="E237" s="25">
        <v>928164.681</v>
      </c>
      <c r="F237" s="35">
        <f t="shared" si="10"/>
        <v>7508.55700000003</v>
      </c>
      <c r="G237" s="35">
        <f t="shared" si="15"/>
        <v>0.8155658561610712</v>
      </c>
      <c r="H237" s="35">
        <f t="shared" si="13"/>
        <v>-2.781493207360408</v>
      </c>
    </row>
    <row r="238" spans="1:8" ht="16.5" customHeight="1">
      <c r="A238" s="28"/>
      <c r="B238" s="28" t="s">
        <v>1600</v>
      </c>
      <c r="C238" s="28" t="s">
        <v>1601</v>
      </c>
      <c r="D238" s="29">
        <v>154138.358</v>
      </c>
      <c r="E238" s="25">
        <v>154082.108</v>
      </c>
      <c r="F238" s="35">
        <f t="shared" si="10"/>
        <v>-56.25</v>
      </c>
      <c r="G238" s="35">
        <f t="shared" si="15"/>
        <v>-0.03649318750366115</v>
      </c>
      <c r="H238" s="35">
        <f t="shared" si="13"/>
        <v>-3.6031511251708004</v>
      </c>
    </row>
    <row r="239" spans="1:8" ht="16.5" customHeight="1">
      <c r="A239" s="28"/>
      <c r="B239" s="28" t="s">
        <v>1313</v>
      </c>
      <c r="C239" s="28" t="s">
        <v>1573</v>
      </c>
      <c r="D239" s="29">
        <v>457792.303</v>
      </c>
      <c r="E239" s="25">
        <v>443126.539</v>
      </c>
      <c r="F239" s="35">
        <f t="shared" si="10"/>
        <v>-14665.764000000025</v>
      </c>
      <c r="G239" s="35">
        <f t="shared" si="15"/>
        <v>-3.203584661404857</v>
      </c>
      <c r="H239" s="35">
        <f t="shared" si="13"/>
        <v>-6.657242042119793</v>
      </c>
    </row>
    <row r="240" spans="1:8" ht="15" customHeight="1">
      <c r="A240" s="28"/>
      <c r="B240" s="76">
        <v>112</v>
      </c>
      <c r="C240" s="76" t="s">
        <v>1572</v>
      </c>
      <c r="D240" s="85">
        <v>545014.443</v>
      </c>
      <c r="E240" s="77">
        <v>518180.902</v>
      </c>
      <c r="F240" s="80">
        <f t="shared" si="10"/>
        <v>-26833.54099999997</v>
      </c>
      <c r="G240" s="80">
        <f t="shared" si="15"/>
        <v>-4.923455028511958</v>
      </c>
      <c r="H240" s="80">
        <f t="shared" si="13"/>
        <v>-8.315748122476673</v>
      </c>
    </row>
    <row r="241" spans="1:8" ht="16.5" customHeight="1">
      <c r="A241" s="28"/>
      <c r="B241" s="28" t="s">
        <v>1341</v>
      </c>
      <c r="C241" s="28" t="s">
        <v>1314</v>
      </c>
      <c r="D241" s="29">
        <v>3143694.306</v>
      </c>
      <c r="E241" s="25">
        <v>2963278.794</v>
      </c>
      <c r="F241" s="35">
        <f t="shared" si="10"/>
        <v>-180415.51199999964</v>
      </c>
      <c r="G241" s="35">
        <f t="shared" si="15"/>
        <v>-5.738964875040864</v>
      </c>
      <c r="H241" s="35">
        <f t="shared" si="13"/>
        <v>-9.102160903885359</v>
      </c>
    </row>
    <row r="242" spans="1:8" ht="13.5" customHeight="1">
      <c r="A242" s="28"/>
      <c r="B242" s="28" t="s">
        <v>1603</v>
      </c>
      <c r="C242" s="28" t="s">
        <v>1604</v>
      </c>
      <c r="D242" s="29">
        <v>90147.945</v>
      </c>
      <c r="E242" s="25">
        <v>83121.851</v>
      </c>
      <c r="F242" s="35">
        <f t="shared" si="10"/>
        <v>-7026.094000000012</v>
      </c>
      <c r="G242" s="35">
        <f t="shared" si="15"/>
        <v>-7.793959141276052</v>
      </c>
      <c r="H242" s="35">
        <f t="shared" si="13"/>
        <v>-11.083833796698983</v>
      </c>
    </row>
    <row r="243" spans="1:8" ht="13.5" customHeight="1">
      <c r="A243" s="28"/>
      <c r="B243" s="28" t="s">
        <v>1331</v>
      </c>
      <c r="C243" s="28" t="s">
        <v>1589</v>
      </c>
      <c r="D243" s="29">
        <v>831358.087</v>
      </c>
      <c r="E243" s="25">
        <v>759734.823</v>
      </c>
      <c r="F243" s="35">
        <f t="shared" si="10"/>
        <v>-71623.26400000008</v>
      </c>
      <c r="G243" s="35">
        <f t="shared" si="15"/>
        <v>-8.615212279759788</v>
      </c>
      <c r="H243" s="35">
        <f t="shared" si="13"/>
        <v>-11.875784951702872</v>
      </c>
    </row>
    <row r="244" spans="1:8" ht="13.5" customHeight="1">
      <c r="A244" s="28"/>
      <c r="B244" s="28" t="s">
        <v>1594</v>
      </c>
      <c r="C244" s="28" t="s">
        <v>1595</v>
      </c>
      <c r="D244" s="29">
        <v>779230.455</v>
      </c>
      <c r="E244" s="25">
        <v>708779.992</v>
      </c>
      <c r="F244" s="35">
        <f t="shared" si="10"/>
        <v>-70450.46299999999</v>
      </c>
      <c r="G244" s="35">
        <f t="shared" si="15"/>
        <v>-9.041030486930858</v>
      </c>
      <c r="H244" s="35">
        <f t="shared" si="13"/>
        <v>-12.286410135569358</v>
      </c>
    </row>
    <row r="245" spans="1:8" ht="13.5" customHeight="1">
      <c r="A245" s="28"/>
      <c r="B245" s="28" t="s">
        <v>1323</v>
      </c>
      <c r="C245" s="28" t="s">
        <v>1581</v>
      </c>
      <c r="D245" s="29">
        <v>871658.3</v>
      </c>
      <c r="E245" s="25">
        <v>772934.565</v>
      </c>
      <c r="F245" s="35">
        <f t="shared" si="10"/>
        <v>-98723.7350000001</v>
      </c>
      <c r="G245" s="35">
        <f t="shared" si="15"/>
        <v>-11.325967411771343</v>
      </c>
      <c r="H245" s="35">
        <f t="shared" si="13"/>
        <v>-14.489821424906314</v>
      </c>
    </row>
    <row r="246" spans="1:8" s="101" customFormat="1" ht="13.5" customHeight="1" thickBot="1">
      <c r="A246" s="28"/>
      <c r="B246" s="28" t="s">
        <v>1327</v>
      </c>
      <c r="C246" s="28" t="s">
        <v>1587</v>
      </c>
      <c r="D246" s="29">
        <v>1118151.792</v>
      </c>
      <c r="E246" s="25">
        <v>979364.725</v>
      </c>
      <c r="F246" s="35">
        <f t="shared" si="10"/>
        <v>-138787.06699999992</v>
      </c>
      <c r="G246" s="35">
        <f t="shared" si="15"/>
        <v>-12.41218482078862</v>
      </c>
      <c r="H246" s="35">
        <f t="shared" si="13"/>
        <v>-15.537283031256809</v>
      </c>
    </row>
    <row r="247" spans="1:8" ht="13.5" customHeight="1">
      <c r="A247" s="28"/>
      <c r="B247" s="28" t="s">
        <v>1333</v>
      </c>
      <c r="C247" s="28" t="s">
        <v>1590</v>
      </c>
      <c r="D247" s="29">
        <v>544579.043</v>
      </c>
      <c r="E247" s="25">
        <v>473627.743</v>
      </c>
      <c r="F247" s="35">
        <f t="shared" si="10"/>
        <v>-70951.29999999993</v>
      </c>
      <c r="G247" s="35">
        <f t="shared" si="15"/>
        <v>-13.028650461674108</v>
      </c>
      <c r="H247" s="35">
        <f t="shared" si="13"/>
        <v>-16.131753424661767</v>
      </c>
    </row>
    <row r="248" spans="1:8" ht="13.5" customHeight="1">
      <c r="A248" s="28"/>
      <c r="B248" s="28" t="s">
        <v>1334</v>
      </c>
      <c r="C248" s="28" t="s">
        <v>1591</v>
      </c>
      <c r="D248" s="29">
        <v>506584.939</v>
      </c>
      <c r="E248" s="25">
        <v>436159.915</v>
      </c>
      <c r="F248" s="35">
        <f t="shared" si="10"/>
        <v>-70425.02400000003</v>
      </c>
      <c r="G248" s="35">
        <f t="shared" si="15"/>
        <v>-13.901918232906652</v>
      </c>
      <c r="H248" s="35">
        <f t="shared" si="13"/>
        <v>-16.973863351123832</v>
      </c>
    </row>
    <row r="249" spans="1:8" ht="13.5" customHeight="1">
      <c r="A249" s="28"/>
      <c r="B249" s="28" t="s">
        <v>1578</v>
      </c>
      <c r="C249" s="28" t="s">
        <v>1579</v>
      </c>
      <c r="D249" s="29">
        <v>765345.752</v>
      </c>
      <c r="E249" s="25">
        <v>658151.097</v>
      </c>
      <c r="F249" s="35">
        <f aca="true" t="shared" si="16" ref="F249:F319">E249-D249</f>
        <v>-107194.65500000003</v>
      </c>
      <c r="G249" s="35">
        <f t="shared" si="15"/>
        <v>-14.006042983825173</v>
      </c>
      <c r="H249" s="35">
        <f t="shared" si="13"/>
        <v>-17.074272972579486</v>
      </c>
    </row>
    <row r="250" spans="1:8" ht="13.5" customHeight="1">
      <c r="A250" s="28"/>
      <c r="B250" s="28" t="s">
        <v>1583</v>
      </c>
      <c r="C250" s="28" t="s">
        <v>1584</v>
      </c>
      <c r="D250" s="29">
        <v>513408.374</v>
      </c>
      <c r="E250" s="25">
        <v>423429.925</v>
      </c>
      <c r="F250" s="35">
        <f t="shared" si="16"/>
        <v>-89978.44900000002</v>
      </c>
      <c r="G250" s="35">
        <f t="shared" si="15"/>
        <v>-17.525707323192208</v>
      </c>
      <c r="H250" s="35">
        <f aca="true" t="shared" si="17" ref="H250:H320">(((E250/(D250/0.9643204))-1)*100)</f>
        <v>-20.46835709618364</v>
      </c>
    </row>
    <row r="251" spans="1:8" ht="13.5" customHeight="1">
      <c r="A251" s="28"/>
      <c r="B251" s="28" t="s">
        <v>1325</v>
      </c>
      <c r="C251" s="28" t="s">
        <v>1582</v>
      </c>
      <c r="D251" s="29">
        <v>572508.735</v>
      </c>
      <c r="E251" s="25">
        <v>467894.151</v>
      </c>
      <c r="F251" s="35">
        <f t="shared" si="16"/>
        <v>-104614.58399999997</v>
      </c>
      <c r="G251" s="35">
        <f t="shared" si="15"/>
        <v>-18.273010978601047</v>
      </c>
      <c r="H251" s="35">
        <f t="shared" si="17"/>
        <v>-21.18899725608896</v>
      </c>
    </row>
    <row r="252" spans="1:8" ht="13.5" customHeight="1">
      <c r="A252" s="28"/>
      <c r="B252" s="28" t="s">
        <v>1329</v>
      </c>
      <c r="C252" s="28" t="s">
        <v>1588</v>
      </c>
      <c r="D252" s="29">
        <v>1320962.938</v>
      </c>
      <c r="E252" s="25">
        <v>1074236.353</v>
      </c>
      <c r="F252" s="35">
        <f t="shared" si="16"/>
        <v>-246726.5850000002</v>
      </c>
      <c r="G252" s="35">
        <f t="shared" si="15"/>
        <v>-18.677782540481857</v>
      </c>
      <c r="H252" s="35">
        <f t="shared" si="17"/>
        <v>-21.579326730550484</v>
      </c>
    </row>
    <row r="253" spans="1:8" ht="13.5" customHeight="1">
      <c r="A253" s="28"/>
      <c r="B253" s="28" t="s">
        <v>1592</v>
      </c>
      <c r="C253" s="28" t="s">
        <v>1593</v>
      </c>
      <c r="D253" s="29">
        <v>681131.587</v>
      </c>
      <c r="E253" s="25">
        <v>537224.245</v>
      </c>
      <c r="F253" s="35">
        <f t="shared" si="16"/>
        <v>-143907.34200000006</v>
      </c>
      <c r="G253" s="35">
        <f t="shared" si="15"/>
        <v>-21.12768586079389</v>
      </c>
      <c r="H253" s="35">
        <f t="shared" si="17"/>
        <v>-23.941818480355103</v>
      </c>
    </row>
    <row r="254" spans="1:8" ht="13.5" customHeight="1">
      <c r="A254" s="28"/>
      <c r="B254" s="28" t="s">
        <v>1310</v>
      </c>
      <c r="C254" s="28" t="s">
        <v>1571</v>
      </c>
      <c r="D254" s="29">
        <v>2403670.733</v>
      </c>
      <c r="E254" s="25">
        <v>1838842.37</v>
      </c>
      <c r="F254" s="35">
        <f t="shared" si="16"/>
        <v>-564828.3629999999</v>
      </c>
      <c r="G254" s="35">
        <f t="shared" si="15"/>
        <v>-23.498574710981423</v>
      </c>
      <c r="H254" s="35">
        <f t="shared" si="17"/>
        <v>-26.228114964723492</v>
      </c>
    </row>
    <row r="255" spans="1:8" s="101" customFormat="1" ht="16.5" customHeight="1" thickBot="1">
      <c r="A255" s="44"/>
      <c r="B255" s="44" t="s">
        <v>1585</v>
      </c>
      <c r="C255" s="44" t="s">
        <v>1586</v>
      </c>
      <c r="D255" s="46">
        <v>1021345.07</v>
      </c>
      <c r="E255" s="47">
        <v>766338.558</v>
      </c>
      <c r="F255" s="48">
        <f t="shared" si="16"/>
        <v>-255006.512</v>
      </c>
      <c r="G255" s="48">
        <f t="shared" si="15"/>
        <v>-24.96771360535377</v>
      </c>
      <c r="H255" s="48">
        <f t="shared" si="17"/>
        <v>-27.644835571000193</v>
      </c>
    </row>
    <row r="256" spans="1:8" ht="13.5" customHeight="1">
      <c r="A256" s="28"/>
      <c r="B256" s="28"/>
      <c r="C256" s="28"/>
      <c r="D256" s="29"/>
      <c r="E256" s="25"/>
      <c r="F256" s="35"/>
      <c r="G256" s="35"/>
      <c r="H256" s="35"/>
    </row>
    <row r="257" spans="1:8" ht="16.5" customHeight="1">
      <c r="A257" s="366" t="s">
        <v>517</v>
      </c>
      <c r="B257" s="366"/>
      <c r="C257" s="366"/>
      <c r="D257" s="366"/>
      <c r="E257" s="366"/>
      <c r="F257" s="366"/>
      <c r="G257" s="366"/>
      <c r="H257" s="366"/>
    </row>
    <row r="258" spans="1:8" ht="18.75" customHeight="1">
      <c r="A258" s="366" t="s">
        <v>1295</v>
      </c>
      <c r="B258" s="366"/>
      <c r="C258" s="366"/>
      <c r="D258" s="366"/>
      <c r="E258" s="366"/>
      <c r="F258" s="366"/>
      <c r="G258" s="366"/>
      <c r="H258" s="366"/>
    </row>
    <row r="259" spans="1:8" ht="18.75" customHeight="1">
      <c r="A259" s="369" t="s">
        <v>1005</v>
      </c>
      <c r="B259" s="369"/>
      <c r="C259" s="369"/>
      <c r="D259" s="369"/>
      <c r="E259" s="369"/>
      <c r="F259" s="369"/>
      <c r="G259" s="369"/>
      <c r="H259" s="369"/>
    </row>
    <row r="260" spans="1:8" ht="18.75" customHeight="1" thickBot="1">
      <c r="A260" s="370" t="s">
        <v>1006</v>
      </c>
      <c r="B260" s="370"/>
      <c r="C260" s="370"/>
      <c r="D260" s="370"/>
      <c r="E260" s="370"/>
      <c r="F260" s="370"/>
      <c r="G260" s="370"/>
      <c r="H260" s="100"/>
    </row>
    <row r="261" spans="1:8" ht="35.25" customHeight="1">
      <c r="A261" s="281"/>
      <c r="B261" s="382" t="s">
        <v>989</v>
      </c>
      <c r="C261" s="382"/>
      <c r="D261" s="282" t="s">
        <v>994</v>
      </c>
      <c r="E261" s="260" t="s">
        <v>995</v>
      </c>
      <c r="F261" s="260" t="s">
        <v>1297</v>
      </c>
      <c r="G261" s="283" t="s">
        <v>1298</v>
      </c>
      <c r="H261" s="260" t="s">
        <v>1299</v>
      </c>
    </row>
    <row r="262" spans="1:8" ht="18.75" customHeight="1" thickBot="1">
      <c r="A262" s="266"/>
      <c r="B262" s="263"/>
      <c r="C262" s="263"/>
      <c r="D262" s="264">
        <v>2002</v>
      </c>
      <c r="E262" s="264">
        <v>2003</v>
      </c>
      <c r="F262" s="265" t="s">
        <v>1300</v>
      </c>
      <c r="G262" s="265" t="s">
        <v>1301</v>
      </c>
      <c r="H262" s="265" t="s">
        <v>1301</v>
      </c>
    </row>
    <row r="263" spans="1:191" s="8" customFormat="1" ht="32.25" customHeight="1">
      <c r="A263" s="383" t="s">
        <v>1142</v>
      </c>
      <c r="B263" s="383"/>
      <c r="C263" s="383"/>
      <c r="D263" s="27">
        <f>SUM(D264:D323)+SUM(D330:D341)</f>
        <v>35579870</v>
      </c>
      <c r="E263" s="27">
        <f>SUM(E264:E323)+SUM(E330:E341)</f>
        <v>33954900</v>
      </c>
      <c r="F263" s="34">
        <f>E263-D263</f>
        <v>-1624970</v>
      </c>
      <c r="G263" s="34">
        <f t="shared" si="15"/>
        <v>-4.5671049388319895</v>
      </c>
      <c r="H263" s="34">
        <f t="shared" si="17"/>
        <v>-7.972112461456438</v>
      </c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  <c r="CU263" s="91"/>
      <c r="CV263" s="91"/>
      <c r="CW263" s="91"/>
      <c r="CX263" s="91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</row>
    <row r="264" spans="1:8" ht="15" customHeight="1">
      <c r="A264" s="53"/>
      <c r="B264" s="28" t="s">
        <v>1362</v>
      </c>
      <c r="C264" s="28" t="s">
        <v>49</v>
      </c>
      <c r="D264" s="29">
        <v>21396.003</v>
      </c>
      <c r="E264" s="25">
        <v>372448.7</v>
      </c>
      <c r="F264" s="35">
        <f t="shared" si="16"/>
        <v>351052.697</v>
      </c>
      <c r="G264" s="35">
        <f t="shared" si="15"/>
        <v>1640.7396138428287</v>
      </c>
      <c r="H264" s="35">
        <f t="shared" si="17"/>
        <v>1578.630720716762</v>
      </c>
    </row>
    <row r="265" spans="1:8" ht="24" customHeight="1">
      <c r="A265" s="28"/>
      <c r="B265" s="28" t="s">
        <v>1337</v>
      </c>
      <c r="C265" s="28" t="s">
        <v>44</v>
      </c>
      <c r="D265" s="29">
        <v>26418.789</v>
      </c>
      <c r="E265" s="25">
        <v>422722.9</v>
      </c>
      <c r="F265" s="35">
        <f t="shared" si="16"/>
        <v>396304.11100000003</v>
      </c>
      <c r="G265" s="35">
        <f t="shared" si="15"/>
        <v>1500.0843187778212</v>
      </c>
      <c r="H265" s="35">
        <f t="shared" si="17"/>
        <v>1442.993950317556</v>
      </c>
    </row>
    <row r="266" spans="1:8" ht="18" customHeight="1">
      <c r="A266" s="28"/>
      <c r="B266" s="28" t="s">
        <v>72</v>
      </c>
      <c r="C266" s="28" t="s">
        <v>73</v>
      </c>
      <c r="D266" s="29">
        <v>0</v>
      </c>
      <c r="E266" s="25">
        <v>9156.6</v>
      </c>
      <c r="F266" s="35">
        <f t="shared" si="16"/>
        <v>9156.6</v>
      </c>
      <c r="G266" s="35">
        <v>100</v>
      </c>
      <c r="H266" s="50">
        <v>100</v>
      </c>
    </row>
    <row r="267" spans="1:8" ht="15.75" customHeight="1">
      <c r="A267" s="28"/>
      <c r="B267" s="28" t="s">
        <v>1371</v>
      </c>
      <c r="C267" s="28" t="s">
        <v>55</v>
      </c>
      <c r="D267" s="29">
        <v>131759.115</v>
      </c>
      <c r="E267" s="25">
        <v>190606.1</v>
      </c>
      <c r="F267" s="35">
        <f t="shared" si="16"/>
        <v>58846.985000000015</v>
      </c>
      <c r="G267" s="35">
        <f>(E267/D267-1)*100</f>
        <v>44.66255332695579</v>
      </c>
      <c r="H267" s="35">
        <f t="shared" si="17"/>
        <v>39.50105128927133</v>
      </c>
    </row>
    <row r="268" spans="1:8" ht="17.25" customHeight="1">
      <c r="A268" s="28"/>
      <c r="B268" s="28" t="s">
        <v>1449</v>
      </c>
      <c r="C268" s="28" t="s">
        <v>45</v>
      </c>
      <c r="D268" s="29">
        <v>5461.689</v>
      </c>
      <c r="E268" s="25">
        <v>7606</v>
      </c>
      <c r="F268" s="35">
        <f t="shared" si="16"/>
        <v>2144.3109999999997</v>
      </c>
      <c r="G268" s="35">
        <f>(E268/D268-1)*100</f>
        <v>39.260950229864775</v>
      </c>
      <c r="H268" s="35">
        <f t="shared" si="17"/>
        <v>34.292175230043284</v>
      </c>
    </row>
    <row r="269" spans="1:8" ht="16.5" customHeight="1">
      <c r="A269" s="28"/>
      <c r="B269" s="28" t="s">
        <v>1453</v>
      </c>
      <c r="C269" s="28" t="s">
        <v>47</v>
      </c>
      <c r="D269" s="29">
        <v>1041428.415</v>
      </c>
      <c r="E269" s="25">
        <v>1332916.8</v>
      </c>
      <c r="F269" s="35">
        <f t="shared" si="16"/>
        <v>291488.385</v>
      </c>
      <c r="G269" s="35">
        <f aca="true" t="shared" si="18" ref="G269:G300">(E269/D269-1)*100</f>
        <v>27.989286714440187</v>
      </c>
      <c r="H269" s="35">
        <f t="shared" si="17"/>
        <v>23.422680160183628</v>
      </c>
    </row>
    <row r="270" spans="1:8" ht="15.75" customHeight="1">
      <c r="A270" s="28"/>
      <c r="B270" s="28" t="s">
        <v>1574</v>
      </c>
      <c r="C270" s="28" t="s">
        <v>1608</v>
      </c>
      <c r="D270" s="29">
        <v>14605.762</v>
      </c>
      <c r="E270" s="25">
        <v>16713.8</v>
      </c>
      <c r="F270" s="35">
        <f t="shared" si="16"/>
        <v>2108.0379999999986</v>
      </c>
      <c r="G270" s="35">
        <f t="shared" si="18"/>
        <v>14.432920377587966</v>
      </c>
      <c r="H270" s="35">
        <f t="shared" si="17"/>
        <v>10.349999551683764</v>
      </c>
    </row>
    <row r="271" spans="1:8" ht="15" customHeight="1">
      <c r="A271" s="28"/>
      <c r="B271" s="28" t="s">
        <v>1315</v>
      </c>
      <c r="C271" s="28" t="s">
        <v>1350</v>
      </c>
      <c r="D271" s="29">
        <v>39568.123</v>
      </c>
      <c r="E271" s="25">
        <v>44495.8</v>
      </c>
      <c r="F271" s="35">
        <f t="shared" si="16"/>
        <v>4927.677000000003</v>
      </c>
      <c r="G271" s="35">
        <f t="shared" si="18"/>
        <v>12.45365366459259</v>
      </c>
      <c r="H271" s="35">
        <f t="shared" si="17"/>
        <v>8.441352283301384</v>
      </c>
    </row>
    <row r="272" spans="1:8" ht="16.5" customHeight="1">
      <c r="A272" s="28"/>
      <c r="B272" s="28" t="s">
        <v>1460</v>
      </c>
      <c r="C272" s="28" t="s">
        <v>51</v>
      </c>
      <c r="D272" s="29">
        <v>333007.929</v>
      </c>
      <c r="E272" s="25">
        <v>360450.7</v>
      </c>
      <c r="F272" s="35">
        <f t="shared" si="16"/>
        <v>27442.771000000008</v>
      </c>
      <c r="G272" s="35">
        <f t="shared" si="18"/>
        <v>8.240876150429433</v>
      </c>
      <c r="H272" s="35">
        <f t="shared" si="17"/>
        <v>4.3788849857325784</v>
      </c>
    </row>
    <row r="273" spans="1:8" s="101" customFormat="1" ht="13.5" customHeight="1" thickBot="1">
      <c r="A273" s="28"/>
      <c r="B273" s="28" t="s">
        <v>75</v>
      </c>
      <c r="C273" s="28" t="s">
        <v>76</v>
      </c>
      <c r="D273" s="29">
        <v>376900</v>
      </c>
      <c r="E273" s="25">
        <v>403985.4</v>
      </c>
      <c r="F273" s="35">
        <f t="shared" si="16"/>
        <v>27085.400000000023</v>
      </c>
      <c r="G273" s="35">
        <f t="shared" si="18"/>
        <v>7.186362430352888</v>
      </c>
      <c r="H273" s="35">
        <f t="shared" si="17"/>
        <v>3.361995893382863</v>
      </c>
    </row>
    <row r="274" spans="1:8" ht="13.5" customHeight="1">
      <c r="A274" s="28"/>
      <c r="B274" s="28" t="s">
        <v>58</v>
      </c>
      <c r="C274" s="28" t="s">
        <v>59</v>
      </c>
      <c r="D274" s="29">
        <v>878800</v>
      </c>
      <c r="E274" s="25">
        <v>941949.4</v>
      </c>
      <c r="F274" s="35">
        <f t="shared" si="16"/>
        <v>63149.40000000002</v>
      </c>
      <c r="G274" s="35">
        <f t="shared" si="18"/>
        <v>7.185867091488385</v>
      </c>
      <c r="H274" s="35">
        <f t="shared" si="17"/>
        <v>3.361518228010918</v>
      </c>
    </row>
    <row r="275" spans="1:8" ht="13.5" customHeight="1">
      <c r="A275" s="28"/>
      <c r="B275" s="28" t="s">
        <v>1307</v>
      </c>
      <c r="C275" s="28" t="s">
        <v>42</v>
      </c>
      <c r="D275" s="29">
        <v>17111.517</v>
      </c>
      <c r="E275" s="25">
        <v>18031.2</v>
      </c>
      <c r="F275" s="35">
        <f t="shared" si="16"/>
        <v>919.6830000000009</v>
      </c>
      <c r="G275" s="35">
        <f t="shared" si="18"/>
        <v>5.374643288493952</v>
      </c>
      <c r="H275" s="35">
        <f t="shared" si="17"/>
        <v>1.6149181658178025</v>
      </c>
    </row>
    <row r="276" spans="1:8" ht="13.5" customHeight="1">
      <c r="A276" s="28"/>
      <c r="B276" s="28" t="s">
        <v>1554</v>
      </c>
      <c r="C276" s="28" t="s">
        <v>63</v>
      </c>
      <c r="D276" s="29">
        <v>390900</v>
      </c>
      <c r="E276" s="25">
        <v>411661.7</v>
      </c>
      <c r="F276" s="35">
        <f t="shared" si="16"/>
        <v>20761.70000000001</v>
      </c>
      <c r="G276" s="35">
        <f t="shared" si="18"/>
        <v>5.311256075722692</v>
      </c>
      <c r="H276" s="35">
        <f t="shared" si="17"/>
        <v>1.5537925834433475</v>
      </c>
    </row>
    <row r="277" spans="1:8" ht="13.5" customHeight="1">
      <c r="A277" s="28"/>
      <c r="B277" s="28" t="s">
        <v>1427</v>
      </c>
      <c r="C277" s="28" t="s">
        <v>69</v>
      </c>
      <c r="D277" s="29">
        <v>429750</v>
      </c>
      <c r="E277" s="25">
        <v>452543.1</v>
      </c>
      <c r="F277" s="35">
        <f t="shared" si="16"/>
        <v>22793.099999999977</v>
      </c>
      <c r="G277" s="35">
        <f t="shared" si="18"/>
        <v>5.303804537521817</v>
      </c>
      <c r="H277" s="35">
        <f t="shared" si="17"/>
        <v>1.5466069131448323</v>
      </c>
    </row>
    <row r="278" spans="1:8" ht="13.5" customHeight="1">
      <c r="A278" s="28"/>
      <c r="B278" s="28" t="s">
        <v>77</v>
      </c>
      <c r="C278" s="28" t="s">
        <v>78</v>
      </c>
      <c r="D278" s="29">
        <v>813700</v>
      </c>
      <c r="E278" s="25">
        <v>845913.5</v>
      </c>
      <c r="F278" s="35">
        <f t="shared" si="16"/>
        <v>32213.5</v>
      </c>
      <c r="G278" s="35">
        <f t="shared" si="18"/>
        <v>3.9588914833476707</v>
      </c>
      <c r="H278" s="35">
        <f t="shared" si="17"/>
        <v>0.2496798187784144</v>
      </c>
    </row>
    <row r="279" spans="1:8" ht="13.5" customHeight="1">
      <c r="A279" s="28"/>
      <c r="B279" s="28" t="s">
        <v>1419</v>
      </c>
      <c r="C279" s="28" t="s">
        <v>66</v>
      </c>
      <c r="D279" s="29">
        <v>18528000</v>
      </c>
      <c r="E279" s="25">
        <v>19143935.8</v>
      </c>
      <c r="F279" s="35">
        <f t="shared" si="16"/>
        <v>615935.8000000007</v>
      </c>
      <c r="G279" s="35">
        <f t="shared" si="18"/>
        <v>3.324351252158908</v>
      </c>
      <c r="H279" s="35">
        <f t="shared" si="17"/>
        <v>-0.36222027077763563</v>
      </c>
    </row>
    <row r="280" spans="1:8" ht="13.5" customHeight="1">
      <c r="A280" s="28"/>
      <c r="B280" s="28" t="s">
        <v>16</v>
      </c>
      <c r="C280" s="28" t="s">
        <v>17</v>
      </c>
      <c r="D280" s="29">
        <v>78062.968</v>
      </c>
      <c r="E280" s="25">
        <v>80616.8</v>
      </c>
      <c r="F280" s="35">
        <f t="shared" si="16"/>
        <v>2553.8320000000094</v>
      </c>
      <c r="G280" s="35">
        <f t="shared" si="18"/>
        <v>3.2715025644425966</v>
      </c>
      <c r="H280" s="35">
        <f t="shared" si="17"/>
        <v>-0.41318333845569155</v>
      </c>
    </row>
    <row r="281" spans="1:8" ht="13.5" customHeight="1">
      <c r="A281" s="28"/>
      <c r="B281" s="28" t="s">
        <v>1492</v>
      </c>
      <c r="C281" s="28" t="s">
        <v>62</v>
      </c>
      <c r="D281" s="29">
        <v>28200</v>
      </c>
      <c r="E281" s="25">
        <v>28983.2</v>
      </c>
      <c r="F281" s="35">
        <f t="shared" si="16"/>
        <v>783.2000000000007</v>
      </c>
      <c r="G281" s="35">
        <f t="shared" si="18"/>
        <v>2.777304964539007</v>
      </c>
      <c r="H281" s="35">
        <f t="shared" si="17"/>
        <v>-0.8897481656737649</v>
      </c>
    </row>
    <row r="282" spans="1:8" ht="13.5" customHeight="1">
      <c r="A282" s="28"/>
      <c r="B282" s="28" t="s">
        <v>10</v>
      </c>
      <c r="C282" s="28" t="s">
        <v>11</v>
      </c>
      <c r="D282" s="29">
        <v>45373.354</v>
      </c>
      <c r="E282" s="25">
        <v>46512.2</v>
      </c>
      <c r="F282" s="35">
        <f t="shared" si="16"/>
        <v>1138.8459999999977</v>
      </c>
      <c r="G282" s="35">
        <f t="shared" si="18"/>
        <v>2.509944492972682</v>
      </c>
      <c r="H282" s="35">
        <f t="shared" si="17"/>
        <v>-1.1475693225587946</v>
      </c>
    </row>
    <row r="283" spans="1:8" ht="13.5" customHeight="1">
      <c r="A283" s="28"/>
      <c r="B283" s="28" t="s">
        <v>1451</v>
      </c>
      <c r="C283" s="28" t="s">
        <v>46</v>
      </c>
      <c r="D283" s="29">
        <v>20451.323</v>
      </c>
      <c r="E283" s="25">
        <v>20959.3</v>
      </c>
      <c r="F283" s="35">
        <f t="shared" si="16"/>
        <v>507.97699999999895</v>
      </c>
      <c r="G283" s="35">
        <f t="shared" si="18"/>
        <v>2.483834419905251</v>
      </c>
      <c r="H283" s="35">
        <f t="shared" si="17"/>
        <v>-1.1727477986632096</v>
      </c>
    </row>
    <row r="284" spans="1:8" ht="13.5" customHeight="1">
      <c r="A284" s="28"/>
      <c r="B284" s="28" t="s">
        <v>1598</v>
      </c>
      <c r="C284" s="28" t="s">
        <v>8</v>
      </c>
      <c r="D284" s="29">
        <v>84783.2</v>
      </c>
      <c r="E284" s="25">
        <v>86540.9</v>
      </c>
      <c r="F284" s="35">
        <f t="shared" si="16"/>
        <v>1757.699999999997</v>
      </c>
      <c r="G284" s="35">
        <f t="shared" si="18"/>
        <v>2.0731701563517335</v>
      </c>
      <c r="H284" s="35">
        <f t="shared" si="17"/>
        <v>-1.5687597255588437</v>
      </c>
    </row>
    <row r="285" spans="1:8" ht="13.5" customHeight="1">
      <c r="A285" s="28"/>
      <c r="B285" s="28" t="s">
        <v>1341</v>
      </c>
      <c r="C285" s="28" t="s">
        <v>1605</v>
      </c>
      <c r="D285" s="29">
        <v>25358.548</v>
      </c>
      <c r="E285" s="25">
        <v>25845.4</v>
      </c>
      <c r="F285" s="35">
        <f t="shared" si="16"/>
        <v>486.8520000000026</v>
      </c>
      <c r="G285" s="35">
        <f t="shared" si="18"/>
        <v>1.919873330286892</v>
      </c>
      <c r="H285" s="35">
        <f t="shared" si="17"/>
        <v>-1.716586982188395</v>
      </c>
    </row>
    <row r="286" spans="1:8" ht="13.5" customHeight="1">
      <c r="A286" s="28"/>
      <c r="B286" s="28" t="s">
        <v>1583</v>
      </c>
      <c r="C286" s="28" t="s">
        <v>1612</v>
      </c>
      <c r="D286" s="29">
        <v>44330.264</v>
      </c>
      <c r="E286" s="43">
        <v>45004.1</v>
      </c>
      <c r="F286" s="35">
        <f t="shared" si="16"/>
        <v>673.8359999999957</v>
      </c>
      <c r="G286" s="35">
        <f t="shared" si="18"/>
        <v>1.520036063850183</v>
      </c>
      <c r="H286" s="35">
        <f t="shared" si="17"/>
        <v>-2.102158214893568</v>
      </c>
    </row>
    <row r="287" spans="1:8" ht="13.5" customHeight="1">
      <c r="A287" s="28"/>
      <c r="B287" s="28" t="s">
        <v>1585</v>
      </c>
      <c r="C287" s="28" t="s">
        <v>1613</v>
      </c>
      <c r="D287" s="29">
        <v>49874.933</v>
      </c>
      <c r="E287" s="43">
        <v>50496.2</v>
      </c>
      <c r="F287" s="35">
        <f t="shared" si="16"/>
        <v>621.2669999999998</v>
      </c>
      <c r="G287" s="35">
        <f t="shared" si="18"/>
        <v>1.2456497936548683</v>
      </c>
      <c r="H287" s="35">
        <f t="shared" si="17"/>
        <v>-2.3667544927228334</v>
      </c>
    </row>
    <row r="288" spans="1:8" ht="13.5" customHeight="1">
      <c r="A288" s="28"/>
      <c r="B288" s="28" t="s">
        <v>1413</v>
      </c>
      <c r="C288" s="28" t="s">
        <v>60</v>
      </c>
      <c r="D288" s="29">
        <v>922000</v>
      </c>
      <c r="E288" s="25">
        <v>930619.7</v>
      </c>
      <c r="F288" s="35">
        <f t="shared" si="16"/>
        <v>8619.699999999953</v>
      </c>
      <c r="G288" s="35">
        <f t="shared" si="18"/>
        <v>0.9348915401301561</v>
      </c>
      <c r="H288" s="35">
        <f t="shared" si="17"/>
        <v>-2.666425016065088</v>
      </c>
    </row>
    <row r="289" spans="1:8" ht="13.5" customHeight="1">
      <c r="A289" s="28"/>
      <c r="B289" s="28" t="s">
        <v>1323</v>
      </c>
      <c r="C289" s="28" t="s">
        <v>1610</v>
      </c>
      <c r="D289" s="29">
        <v>46939.562</v>
      </c>
      <c r="E289" s="25">
        <v>47360.5</v>
      </c>
      <c r="F289" s="35">
        <f t="shared" si="16"/>
        <v>420.9380000000019</v>
      </c>
      <c r="G289" s="35">
        <f t="shared" si="18"/>
        <v>0.896765930623733</v>
      </c>
      <c r="H289" s="35">
        <f t="shared" si="17"/>
        <v>-2.7031903190745554</v>
      </c>
    </row>
    <row r="290" spans="1:8" ht="13.5" customHeight="1">
      <c r="A290" s="28"/>
      <c r="B290" s="28" t="s">
        <v>1603</v>
      </c>
      <c r="C290" s="28" t="s">
        <v>15</v>
      </c>
      <c r="D290" s="29">
        <v>106180.702</v>
      </c>
      <c r="E290" s="25">
        <v>107103.5</v>
      </c>
      <c r="F290" s="35">
        <f t="shared" si="16"/>
        <v>922.7979999999952</v>
      </c>
      <c r="G290" s="35">
        <f t="shared" si="18"/>
        <v>0.8690825946884306</v>
      </c>
      <c r="H290" s="35">
        <f t="shared" si="17"/>
        <v>-2.729885924657016</v>
      </c>
    </row>
    <row r="291" spans="1:8" ht="13.5" customHeight="1">
      <c r="A291" s="28"/>
      <c r="B291" s="28" t="s">
        <v>1303</v>
      </c>
      <c r="C291" s="28" t="s">
        <v>1346</v>
      </c>
      <c r="D291" s="29">
        <v>71381.272</v>
      </c>
      <c r="E291" s="25">
        <v>71770.7</v>
      </c>
      <c r="F291" s="35">
        <f t="shared" si="16"/>
        <v>389.4279999999999</v>
      </c>
      <c r="G291" s="35">
        <f t="shared" si="18"/>
        <v>0.5455604657759627</v>
      </c>
      <c r="H291" s="35">
        <f t="shared" si="17"/>
        <v>-3.041864913418757</v>
      </c>
    </row>
    <row r="292" spans="1:8" ht="13.5" customHeight="1">
      <c r="A292" s="28"/>
      <c r="B292" s="28" t="s">
        <v>1464</v>
      </c>
      <c r="C292" s="28" t="s">
        <v>53</v>
      </c>
      <c r="D292" s="29">
        <v>507956.803</v>
      </c>
      <c r="E292" s="25">
        <v>508314.5</v>
      </c>
      <c r="F292" s="35">
        <f t="shared" si="16"/>
        <v>357.69699999998556</v>
      </c>
      <c r="G292" s="35">
        <f t="shared" si="18"/>
        <v>0.07041878322868733</v>
      </c>
      <c r="H292" s="35">
        <f t="shared" si="17"/>
        <v>-3.5000537307893875</v>
      </c>
    </row>
    <row r="293" spans="1:8" ht="13.5" customHeight="1">
      <c r="A293" s="28"/>
      <c r="B293" s="28" t="s">
        <v>1596</v>
      </c>
      <c r="C293" s="28" t="s">
        <v>3</v>
      </c>
      <c r="D293" s="29">
        <v>101998.085</v>
      </c>
      <c r="E293" s="43">
        <v>101972</v>
      </c>
      <c r="F293" s="35">
        <f t="shared" si="16"/>
        <v>-26.085000000006403</v>
      </c>
      <c r="G293" s="35">
        <f t="shared" si="18"/>
        <v>-0.025574009551265764</v>
      </c>
      <c r="H293" s="35">
        <f t="shared" si="17"/>
        <v>-3.592621539120089</v>
      </c>
    </row>
    <row r="294" spans="1:8" ht="13.5" customHeight="1">
      <c r="A294" s="28"/>
      <c r="B294" s="28" t="s">
        <v>1462</v>
      </c>
      <c r="C294" s="28" t="s">
        <v>52</v>
      </c>
      <c r="D294" s="29">
        <v>69591.678</v>
      </c>
      <c r="E294" s="25">
        <v>69508.3</v>
      </c>
      <c r="F294" s="35">
        <f t="shared" si="16"/>
        <v>-83.37799999999697</v>
      </c>
      <c r="G294" s="35">
        <f t="shared" si="18"/>
        <v>-0.11981030260542758</v>
      </c>
      <c r="H294" s="35">
        <f t="shared" si="17"/>
        <v>-3.683495518932589</v>
      </c>
    </row>
    <row r="295" spans="1:8" ht="13.5" customHeight="1">
      <c r="A295" s="28"/>
      <c r="B295" s="28" t="s">
        <v>1592</v>
      </c>
      <c r="C295" s="28" t="s">
        <v>1</v>
      </c>
      <c r="D295" s="29">
        <v>63851.729</v>
      </c>
      <c r="E295" s="43">
        <v>63674</v>
      </c>
      <c r="F295" s="35">
        <f t="shared" si="16"/>
        <v>-177.72899999999936</v>
      </c>
      <c r="G295" s="35">
        <f t="shared" si="18"/>
        <v>-0.27834641721291575</v>
      </c>
      <c r="H295" s="35">
        <f t="shared" si="17"/>
        <v>-3.8363751283853276</v>
      </c>
    </row>
    <row r="296" spans="1:8" ht="13.5" customHeight="1">
      <c r="A296" s="28"/>
      <c r="B296" s="28" t="s">
        <v>1310</v>
      </c>
      <c r="C296" s="28" t="s">
        <v>1311</v>
      </c>
      <c r="D296" s="29">
        <v>38275.287</v>
      </c>
      <c r="E296" s="25">
        <v>38158.6</v>
      </c>
      <c r="F296" s="35">
        <f t="shared" si="16"/>
        <v>-116.68699999999808</v>
      </c>
      <c r="G296" s="35">
        <f t="shared" si="18"/>
        <v>-0.30486250828112293</v>
      </c>
      <c r="H296" s="35">
        <f t="shared" si="17"/>
        <v>-3.8619451359306556</v>
      </c>
    </row>
    <row r="297" spans="1:8" ht="21.75" customHeight="1">
      <c r="A297" s="28"/>
      <c r="B297" s="28" t="s">
        <v>1469</v>
      </c>
      <c r="C297" s="28" t="s">
        <v>56</v>
      </c>
      <c r="D297" s="29">
        <v>98804.052</v>
      </c>
      <c r="E297" s="25">
        <v>98387.1</v>
      </c>
      <c r="F297" s="35">
        <f t="shared" si="16"/>
        <v>-416.9519999999902</v>
      </c>
      <c r="G297" s="35">
        <f t="shared" si="18"/>
        <v>-0.4219988872521063</v>
      </c>
      <c r="H297" s="35">
        <f t="shared" si="17"/>
        <v>-3.974902135754499</v>
      </c>
    </row>
    <row r="298" spans="1:8" ht="13.5" customHeight="1">
      <c r="A298" s="28"/>
      <c r="B298" s="28" t="s">
        <v>24</v>
      </c>
      <c r="C298" s="28" t="s">
        <v>25</v>
      </c>
      <c r="D298" s="29">
        <v>121598.857</v>
      </c>
      <c r="E298" s="25">
        <v>121050</v>
      </c>
      <c r="F298" s="35">
        <f t="shared" si="16"/>
        <v>-548.8570000000036</v>
      </c>
      <c r="G298" s="35">
        <f t="shared" si="18"/>
        <v>-0.4513669071741333</v>
      </c>
      <c r="H298" s="35">
        <f t="shared" si="17"/>
        <v>-4.003222316472932</v>
      </c>
    </row>
    <row r="299" spans="1:8" ht="13.5" customHeight="1">
      <c r="A299" s="28"/>
      <c r="B299" s="28" t="s">
        <v>1594</v>
      </c>
      <c r="C299" s="28" t="s">
        <v>2</v>
      </c>
      <c r="D299" s="29">
        <v>82270.303</v>
      </c>
      <c r="E299" s="43">
        <v>81835.1</v>
      </c>
      <c r="F299" s="35">
        <f t="shared" si="16"/>
        <v>-435.20299999999406</v>
      </c>
      <c r="G299" s="35">
        <f t="shared" si="18"/>
        <v>-0.5289916095240321</v>
      </c>
      <c r="H299" s="35">
        <f t="shared" si="17"/>
        <v>-4.078077400492852</v>
      </c>
    </row>
    <row r="300" spans="1:8" ht="13.5" customHeight="1">
      <c r="A300" s="28"/>
      <c r="B300" s="28" t="s">
        <v>1329</v>
      </c>
      <c r="C300" s="28" t="s">
        <v>1615</v>
      </c>
      <c r="D300" s="29">
        <v>47550.546</v>
      </c>
      <c r="E300" s="43">
        <v>47210.1</v>
      </c>
      <c r="F300" s="35">
        <f t="shared" si="16"/>
        <v>-340.44600000000355</v>
      </c>
      <c r="G300" s="35">
        <f t="shared" si="18"/>
        <v>-0.7159665422138417</v>
      </c>
      <c r="H300" s="35">
        <f t="shared" si="17"/>
        <v>-4.258381142374268</v>
      </c>
    </row>
    <row r="301" spans="1:8" ht="13.5" customHeight="1">
      <c r="A301" s="28"/>
      <c r="B301" s="28" t="s">
        <v>6</v>
      </c>
      <c r="C301" s="28" t="s">
        <v>7</v>
      </c>
      <c r="D301" s="29">
        <v>123302.806</v>
      </c>
      <c r="E301" s="43">
        <v>122315.2</v>
      </c>
      <c r="F301" s="35">
        <f t="shared" si="16"/>
        <v>-987.6059999999998</v>
      </c>
      <c r="G301" s="35">
        <f aca="true" t="shared" si="19" ref="G301:G337">(E301/D301-1)*100</f>
        <v>-0.8009598743438207</v>
      </c>
      <c r="H301" s="35">
        <f t="shared" si="17"/>
        <v>-4.340341946411186</v>
      </c>
    </row>
    <row r="302" spans="1:8" ht="13.5" customHeight="1">
      <c r="A302" s="28"/>
      <c r="B302" s="28" t="s">
        <v>1415</v>
      </c>
      <c r="C302" s="28" t="s">
        <v>61</v>
      </c>
      <c r="D302" s="29">
        <v>8600</v>
      </c>
      <c r="E302" s="25">
        <v>8529.7</v>
      </c>
      <c r="F302" s="35">
        <f t="shared" si="16"/>
        <v>-70.29999999999927</v>
      </c>
      <c r="G302" s="35">
        <f t="shared" si="19"/>
        <v>-0.8174418604651068</v>
      </c>
      <c r="H302" s="35">
        <f t="shared" si="17"/>
        <v>-4.356235861860458</v>
      </c>
    </row>
    <row r="303" spans="1:8" ht="13.5" customHeight="1">
      <c r="A303" s="28"/>
      <c r="B303" s="28" t="s">
        <v>1600</v>
      </c>
      <c r="C303" s="28" t="s">
        <v>9</v>
      </c>
      <c r="D303" s="29">
        <v>139491.405</v>
      </c>
      <c r="E303" s="25">
        <v>138306</v>
      </c>
      <c r="F303" s="35">
        <f t="shared" si="16"/>
        <v>-1185.4049999999988</v>
      </c>
      <c r="G303" s="35">
        <f t="shared" si="19"/>
        <v>-0.8498050471281715</v>
      </c>
      <c r="H303" s="35">
        <f t="shared" si="17"/>
        <v>-4.38744434296866</v>
      </c>
    </row>
    <row r="304" spans="1:8" ht="15" customHeight="1">
      <c r="A304" s="28"/>
      <c r="B304" s="28" t="s">
        <v>4</v>
      </c>
      <c r="C304" s="28" t="s">
        <v>5</v>
      </c>
      <c r="D304" s="29">
        <v>72345.114</v>
      </c>
      <c r="E304" s="43">
        <v>71696.4</v>
      </c>
      <c r="F304" s="35">
        <f t="shared" si="16"/>
        <v>-648.7140000000072</v>
      </c>
      <c r="G304" s="35">
        <f t="shared" si="19"/>
        <v>-0.896693590115849</v>
      </c>
      <c r="H304" s="35">
        <f t="shared" si="17"/>
        <v>-4.43265992149795</v>
      </c>
    </row>
    <row r="305" spans="1:8" ht="15" customHeight="1">
      <c r="A305" s="28"/>
      <c r="B305" s="28" t="s">
        <v>70</v>
      </c>
      <c r="C305" s="28" t="s">
        <v>71</v>
      </c>
      <c r="D305" s="29">
        <v>367080</v>
      </c>
      <c r="E305" s="25">
        <v>363106.4</v>
      </c>
      <c r="F305" s="35">
        <f t="shared" si="16"/>
        <v>-3973.5999999999767</v>
      </c>
      <c r="G305" s="35">
        <f t="shared" si="19"/>
        <v>-1.0824888307725766</v>
      </c>
      <c r="H305" s="35">
        <f t="shared" si="17"/>
        <v>-4.61182606228615</v>
      </c>
    </row>
    <row r="306" spans="1:8" ht="16.5" customHeight="1">
      <c r="A306" s="28"/>
      <c r="B306" s="28" t="s">
        <v>1425</v>
      </c>
      <c r="C306" s="28" t="s">
        <v>68</v>
      </c>
      <c r="D306" s="29">
        <v>157254.6</v>
      </c>
      <c r="E306" s="25">
        <v>155285</v>
      </c>
      <c r="F306" s="35">
        <f t="shared" si="16"/>
        <v>-1969.6000000000058</v>
      </c>
      <c r="G306" s="35">
        <f t="shared" si="19"/>
        <v>-1.2524911830878116</v>
      </c>
      <c r="H306" s="35">
        <f t="shared" si="17"/>
        <v>-4.775762798671723</v>
      </c>
    </row>
    <row r="307" spans="1:8" ht="17.25" customHeight="1">
      <c r="A307" s="28"/>
      <c r="B307" s="28" t="s">
        <v>1334</v>
      </c>
      <c r="C307" s="28" t="s">
        <v>0</v>
      </c>
      <c r="D307" s="29">
        <v>30303.241</v>
      </c>
      <c r="E307" s="43">
        <v>29896.1</v>
      </c>
      <c r="F307" s="35">
        <f t="shared" si="16"/>
        <v>-407.14100000000326</v>
      </c>
      <c r="G307" s="35">
        <f t="shared" si="19"/>
        <v>-1.343555958255438</v>
      </c>
      <c r="H307" s="35">
        <f t="shared" si="17"/>
        <v>-4.863578419087267</v>
      </c>
    </row>
    <row r="308" spans="1:8" ht="13.5" customHeight="1">
      <c r="A308" s="28"/>
      <c r="B308" s="28" t="s">
        <v>1602</v>
      </c>
      <c r="C308" s="28" t="s">
        <v>12</v>
      </c>
      <c r="D308" s="29">
        <v>64585.966</v>
      </c>
      <c r="E308" s="25">
        <v>63618.3</v>
      </c>
      <c r="F308" s="35">
        <f t="shared" si="16"/>
        <v>-967.6659999999974</v>
      </c>
      <c r="G308" s="35">
        <f t="shared" si="19"/>
        <v>-1.4982604734904759</v>
      </c>
      <c r="H308" s="35">
        <f t="shared" si="17"/>
        <v>-5.012763139100529</v>
      </c>
    </row>
    <row r="309" spans="1:8" s="101" customFormat="1" ht="19.5" customHeight="1" thickBot="1">
      <c r="A309" s="28"/>
      <c r="B309" s="28" t="s">
        <v>13</v>
      </c>
      <c r="C309" s="28" t="s">
        <v>14</v>
      </c>
      <c r="D309" s="29">
        <v>62906.267</v>
      </c>
      <c r="E309" s="25">
        <v>61946.8</v>
      </c>
      <c r="F309" s="35">
        <f t="shared" si="16"/>
        <v>-959.4669999999969</v>
      </c>
      <c r="G309" s="35">
        <f t="shared" si="19"/>
        <v>-1.5252327721179126</v>
      </c>
      <c r="H309" s="35">
        <f t="shared" si="17"/>
        <v>-5.038773076901859</v>
      </c>
    </row>
    <row r="310" spans="1:8" ht="19.5" customHeight="1">
      <c r="A310" s="28"/>
      <c r="B310" s="28" t="s">
        <v>18</v>
      </c>
      <c r="C310" s="28" t="s">
        <v>19</v>
      </c>
      <c r="D310" s="29">
        <v>46200.779</v>
      </c>
      <c r="E310" s="25">
        <v>45286.5</v>
      </c>
      <c r="F310" s="35">
        <f t="shared" si="16"/>
        <v>-914.2790000000023</v>
      </c>
      <c r="G310" s="35">
        <f t="shared" si="19"/>
        <v>-1.978925506862128</v>
      </c>
      <c r="H310" s="35">
        <f t="shared" si="17"/>
        <v>-5.476278236347487</v>
      </c>
    </row>
    <row r="311" spans="1:8" ht="20.25" customHeight="1">
      <c r="A311" s="28"/>
      <c r="B311" s="28" t="s">
        <v>20</v>
      </c>
      <c r="C311" s="28" t="s">
        <v>21</v>
      </c>
      <c r="D311" s="29">
        <v>47448.345</v>
      </c>
      <c r="E311" s="25">
        <v>46456.2</v>
      </c>
      <c r="F311" s="35">
        <f t="shared" si="16"/>
        <v>-992.1450000000041</v>
      </c>
      <c r="G311" s="35">
        <f t="shared" si="19"/>
        <v>-2.091000223506223</v>
      </c>
      <c r="H311" s="35">
        <f t="shared" si="17"/>
        <v>-5.584354171931616</v>
      </c>
    </row>
    <row r="312" spans="1:8" ht="15.75" customHeight="1">
      <c r="A312" s="28"/>
      <c r="B312" s="28" t="s">
        <v>34</v>
      </c>
      <c r="C312" s="28" t="s">
        <v>35</v>
      </c>
      <c r="D312" s="29">
        <v>168260.55</v>
      </c>
      <c r="E312" s="25">
        <v>164317.6</v>
      </c>
      <c r="F312" s="35">
        <f t="shared" si="16"/>
        <v>-3942.9499999999825</v>
      </c>
      <c r="G312" s="35">
        <f t="shared" si="19"/>
        <v>-2.3433597477245716</v>
      </c>
      <c r="H312" s="35">
        <f t="shared" si="17"/>
        <v>-5.827709609269672</v>
      </c>
    </row>
    <row r="313" spans="1:8" ht="18" customHeight="1">
      <c r="A313" s="28"/>
      <c r="B313" s="28" t="s">
        <v>1333</v>
      </c>
      <c r="C313" s="28" t="s">
        <v>1617</v>
      </c>
      <c r="D313" s="29">
        <v>114466.407</v>
      </c>
      <c r="E313" s="43">
        <v>111277.3</v>
      </c>
      <c r="F313" s="35">
        <f t="shared" si="16"/>
        <v>-3189.1070000000036</v>
      </c>
      <c r="G313" s="35">
        <f t="shared" si="19"/>
        <v>-2.7860636876634093</v>
      </c>
      <c r="H313" s="35">
        <f t="shared" si="17"/>
        <v>-6.254618049713057</v>
      </c>
    </row>
    <row r="314" spans="1:8" ht="18" customHeight="1">
      <c r="A314" s="28"/>
      <c r="B314" s="28" t="s">
        <v>1313</v>
      </c>
      <c r="C314" s="28" t="s">
        <v>1607</v>
      </c>
      <c r="D314" s="29">
        <v>27767.817</v>
      </c>
      <c r="E314" s="25">
        <v>26918.4</v>
      </c>
      <c r="F314" s="35">
        <f t="shared" si="16"/>
        <v>-849.4169999999976</v>
      </c>
      <c r="G314" s="35">
        <f t="shared" si="19"/>
        <v>-3.058998120017853</v>
      </c>
      <c r="H314" s="35">
        <f t="shared" si="17"/>
        <v>-6.517814290694868</v>
      </c>
    </row>
    <row r="315" spans="1:8" ht="16.5" customHeight="1">
      <c r="A315" s="28"/>
      <c r="B315" s="28" t="s">
        <v>1335</v>
      </c>
      <c r="C315" s="28" t="s">
        <v>43</v>
      </c>
      <c r="D315" s="29">
        <v>26452.281</v>
      </c>
      <c r="E315" s="25">
        <v>25614.9</v>
      </c>
      <c r="F315" s="35">
        <f t="shared" si="16"/>
        <v>-837.3809999999976</v>
      </c>
      <c r="G315" s="35">
        <f t="shared" si="19"/>
        <v>-3.1656287032486796</v>
      </c>
      <c r="H315" s="35">
        <f t="shared" si="17"/>
        <v>-6.620640337368256</v>
      </c>
    </row>
    <row r="316" spans="1:8" ht="21.75" customHeight="1">
      <c r="A316" s="28"/>
      <c r="B316" s="76" t="s">
        <v>74</v>
      </c>
      <c r="C316" s="76" t="s">
        <v>1137</v>
      </c>
      <c r="D316" s="85">
        <v>27200</v>
      </c>
      <c r="E316" s="77">
        <v>26249</v>
      </c>
      <c r="F316" s="80">
        <f t="shared" si="16"/>
        <v>-951</v>
      </c>
      <c r="G316" s="80">
        <f t="shared" si="19"/>
        <v>-3.49632352941176</v>
      </c>
      <c r="H316" s="80">
        <f t="shared" si="17"/>
        <v>-6.93953610441177</v>
      </c>
    </row>
    <row r="317" spans="1:8" ht="15.75" customHeight="1">
      <c r="A317" s="28"/>
      <c r="B317" s="28" t="s">
        <v>1327</v>
      </c>
      <c r="C317" s="28" t="s">
        <v>1614</v>
      </c>
      <c r="D317" s="29">
        <v>54023.451</v>
      </c>
      <c r="E317" s="43">
        <v>52089.9</v>
      </c>
      <c r="F317" s="35">
        <f t="shared" si="16"/>
        <v>-1933.5509999999995</v>
      </c>
      <c r="G317" s="35">
        <f t="shared" si="19"/>
        <v>-3.5790956782823846</v>
      </c>
      <c r="H317" s="35">
        <f t="shared" si="17"/>
        <v>-7.019354976119541</v>
      </c>
    </row>
    <row r="318" spans="1:8" ht="21.75" customHeight="1">
      <c r="A318" s="28"/>
      <c r="B318" s="28" t="s">
        <v>32</v>
      </c>
      <c r="C318" s="28" t="s">
        <v>33</v>
      </c>
      <c r="D318" s="29">
        <v>43021.064</v>
      </c>
      <c r="E318" s="25">
        <v>41441.9</v>
      </c>
      <c r="F318" s="35">
        <f t="shared" si="16"/>
        <v>-1579.163999999997</v>
      </c>
      <c r="G318" s="35">
        <f t="shared" si="19"/>
        <v>-3.670676299405329</v>
      </c>
      <c r="H318" s="35">
        <f t="shared" si="17"/>
        <v>-7.107668037313064</v>
      </c>
    </row>
    <row r="319" spans="1:8" ht="23.25" customHeight="1">
      <c r="A319" s="28"/>
      <c r="B319" s="28" t="s">
        <v>1423</v>
      </c>
      <c r="C319" s="28" t="s">
        <v>67</v>
      </c>
      <c r="D319" s="29">
        <v>99120</v>
      </c>
      <c r="E319" s="25">
        <v>95155.3</v>
      </c>
      <c r="F319" s="35">
        <f t="shared" si="16"/>
        <v>-3964.699999999997</v>
      </c>
      <c r="G319" s="35">
        <f t="shared" si="19"/>
        <v>-3.999899112187244</v>
      </c>
      <c r="H319" s="35">
        <f t="shared" si="17"/>
        <v>-7.4251443118240505</v>
      </c>
    </row>
    <row r="320" spans="1:8" s="101" customFormat="1" ht="19.5" customHeight="1" thickBot="1">
      <c r="A320" s="28"/>
      <c r="B320" s="28" t="s">
        <v>1331</v>
      </c>
      <c r="C320" s="28" t="s">
        <v>1616</v>
      </c>
      <c r="D320" s="29">
        <v>149015.086</v>
      </c>
      <c r="E320" s="43">
        <v>142548.2</v>
      </c>
      <c r="F320" s="35">
        <f aca="true" t="shared" si="20" ref="F320:F395">E320-D320</f>
        <v>-6466.885999999999</v>
      </c>
      <c r="G320" s="35">
        <f t="shared" si="19"/>
        <v>-4.339752553644127</v>
      </c>
      <c r="H320" s="35">
        <f t="shared" si="17"/>
        <v>-7.752871918431126</v>
      </c>
    </row>
    <row r="321" spans="1:8" ht="22.5" customHeight="1">
      <c r="A321" s="28"/>
      <c r="B321" s="28" t="s">
        <v>22</v>
      </c>
      <c r="C321" s="28" t="s">
        <v>23</v>
      </c>
      <c r="D321" s="29">
        <v>81664.045</v>
      </c>
      <c r="E321" s="25">
        <v>77954.2</v>
      </c>
      <c r="F321" s="35">
        <f t="shared" si="20"/>
        <v>-3709.845000000001</v>
      </c>
      <c r="G321" s="35">
        <f t="shared" si="19"/>
        <v>-4.542813180512917</v>
      </c>
      <c r="H321" s="35">
        <f aca="true" t="shared" si="21" ref="H321:H397">(((E321/(D321/0.9643204))-1)*100)</f>
        <v>-7.948687423357503</v>
      </c>
    </row>
    <row r="322" spans="1:8" ht="20.25" customHeight="1">
      <c r="A322" s="28"/>
      <c r="B322" s="28" t="s">
        <v>28</v>
      </c>
      <c r="C322" s="28" t="s">
        <v>29</v>
      </c>
      <c r="D322" s="29">
        <v>103402.562</v>
      </c>
      <c r="E322" s="25">
        <v>98447</v>
      </c>
      <c r="F322" s="35">
        <f t="shared" si="20"/>
        <v>-4955.562000000005</v>
      </c>
      <c r="G322" s="35">
        <f t="shared" si="19"/>
        <v>-4.7924944064732244</v>
      </c>
      <c r="H322" s="35">
        <f t="shared" si="21"/>
        <v>-8.18946012304802</v>
      </c>
    </row>
    <row r="323" spans="1:8" ht="21" customHeight="1" thickBot="1">
      <c r="A323" s="28"/>
      <c r="B323" s="44" t="s">
        <v>26</v>
      </c>
      <c r="C323" s="44" t="s">
        <v>27</v>
      </c>
      <c r="D323" s="46">
        <v>98031.545</v>
      </c>
      <c r="E323" s="47">
        <v>93128.8</v>
      </c>
      <c r="F323" s="48">
        <f t="shared" si="20"/>
        <v>-4902.744999999995</v>
      </c>
      <c r="G323" s="48">
        <f t="shared" si="19"/>
        <v>-5.001191198200539</v>
      </c>
      <c r="H323" s="48">
        <f t="shared" si="21"/>
        <v>-8.390710696725224</v>
      </c>
    </row>
    <row r="324" spans="1:8" ht="21" customHeight="1">
      <c r="A324" s="366" t="s">
        <v>1385</v>
      </c>
      <c r="B324" s="366"/>
      <c r="C324" s="366"/>
      <c r="D324" s="366"/>
      <c r="E324" s="366"/>
      <c r="F324" s="366"/>
      <c r="G324" s="366"/>
      <c r="H324" s="366"/>
    </row>
    <row r="325" spans="1:8" ht="21" customHeight="1">
      <c r="A325" s="366" t="s">
        <v>1295</v>
      </c>
      <c r="B325" s="366"/>
      <c r="C325" s="366"/>
      <c r="D325" s="366"/>
      <c r="E325" s="366"/>
      <c r="F325" s="366"/>
      <c r="G325" s="366"/>
      <c r="H325" s="366"/>
    </row>
    <row r="326" spans="1:8" ht="21" customHeight="1">
      <c r="A326" s="369" t="s">
        <v>1005</v>
      </c>
      <c r="B326" s="369"/>
      <c r="C326" s="369"/>
      <c r="D326" s="369"/>
      <c r="E326" s="369"/>
      <c r="F326" s="369"/>
      <c r="G326" s="369"/>
      <c r="H326" s="369"/>
    </row>
    <row r="327" spans="1:8" ht="21" customHeight="1" thickBot="1">
      <c r="A327" s="370" t="s">
        <v>1006</v>
      </c>
      <c r="B327" s="370"/>
      <c r="C327" s="370"/>
      <c r="D327" s="370"/>
      <c r="E327" s="370"/>
      <c r="F327" s="370"/>
      <c r="G327" s="370"/>
      <c r="H327" s="100"/>
    </row>
    <row r="328" spans="1:8" ht="30">
      <c r="A328" s="281"/>
      <c r="B328" s="382" t="s">
        <v>989</v>
      </c>
      <c r="C328" s="382"/>
      <c r="D328" s="282" t="s">
        <v>994</v>
      </c>
      <c r="E328" s="260" t="s">
        <v>995</v>
      </c>
      <c r="F328" s="260" t="s">
        <v>1297</v>
      </c>
      <c r="G328" s="283" t="s">
        <v>1298</v>
      </c>
      <c r="H328" s="260" t="s">
        <v>1299</v>
      </c>
    </row>
    <row r="329" spans="1:8" s="101" customFormat="1" ht="21" customHeight="1" thickBot="1">
      <c r="A329" s="266"/>
      <c r="B329" s="263"/>
      <c r="C329" s="263"/>
      <c r="D329" s="264">
        <v>2002</v>
      </c>
      <c r="E329" s="264">
        <v>2003</v>
      </c>
      <c r="F329" s="265" t="s">
        <v>1300</v>
      </c>
      <c r="G329" s="265" t="s">
        <v>1301</v>
      </c>
      <c r="H329" s="265" t="s">
        <v>1301</v>
      </c>
    </row>
    <row r="330" spans="1:8" ht="21" customHeight="1">
      <c r="A330" s="28"/>
      <c r="B330" s="28" t="s">
        <v>36</v>
      </c>
      <c r="C330" s="28" t="s">
        <v>37</v>
      </c>
      <c r="D330" s="29">
        <v>85666.689</v>
      </c>
      <c r="E330" s="25">
        <v>81001.1</v>
      </c>
      <c r="F330" s="35">
        <f t="shared" si="20"/>
        <v>-4665.588999999993</v>
      </c>
      <c r="G330" s="35">
        <f t="shared" si="19"/>
        <v>-5.446211420637481</v>
      </c>
      <c r="H330" s="35">
        <f t="shared" si="21"/>
        <v>-8.819852775633708</v>
      </c>
    </row>
    <row r="331" spans="1:8" ht="18.75" customHeight="1">
      <c r="A331" s="28"/>
      <c r="B331" s="28" t="s">
        <v>1325</v>
      </c>
      <c r="C331" s="28" t="s">
        <v>1611</v>
      </c>
      <c r="D331" s="29">
        <v>72207.662</v>
      </c>
      <c r="E331" s="25">
        <v>68187.8</v>
      </c>
      <c r="F331" s="35">
        <f t="shared" si="20"/>
        <v>-4019.8619999999937</v>
      </c>
      <c r="G331" s="35">
        <f t="shared" si="19"/>
        <v>-5.567085110718573</v>
      </c>
      <c r="H331" s="35">
        <f t="shared" si="21"/>
        <v>-8.936413740802184</v>
      </c>
    </row>
    <row r="332" spans="1:8" ht="18.75" customHeight="1">
      <c r="A332" s="28"/>
      <c r="B332" s="28" t="s">
        <v>38</v>
      </c>
      <c r="C332" s="28" t="s">
        <v>39</v>
      </c>
      <c r="D332" s="29">
        <v>86375.171</v>
      </c>
      <c r="E332" s="25">
        <v>81235.1</v>
      </c>
      <c r="F332" s="35">
        <f t="shared" si="20"/>
        <v>-5140.070999999996</v>
      </c>
      <c r="G332" s="35">
        <f t="shared" si="19"/>
        <v>-5.950866366446894</v>
      </c>
      <c r="H332" s="35">
        <f t="shared" si="21"/>
        <v>-9.30650183483862</v>
      </c>
    </row>
    <row r="333" spans="1:8" ht="23.25" customHeight="1">
      <c r="A333" s="28"/>
      <c r="B333" s="28" t="s">
        <v>30</v>
      </c>
      <c r="C333" s="28" t="s">
        <v>31</v>
      </c>
      <c r="D333" s="29">
        <v>136386.771</v>
      </c>
      <c r="E333" s="25">
        <v>127454.8</v>
      </c>
      <c r="F333" s="35">
        <f t="shared" si="20"/>
        <v>-8931.971000000005</v>
      </c>
      <c r="G333" s="35">
        <f t="shared" si="19"/>
        <v>-6.549001002450606</v>
      </c>
      <c r="H333" s="35">
        <f t="shared" si="21"/>
        <v>-9.883295266283575</v>
      </c>
    </row>
    <row r="334" spans="1:8" ht="20.25" customHeight="1">
      <c r="A334" s="28"/>
      <c r="B334" s="28" t="s">
        <v>1348</v>
      </c>
      <c r="C334" s="28" t="s">
        <v>1606</v>
      </c>
      <c r="D334" s="29">
        <v>35314.981</v>
      </c>
      <c r="E334" s="25">
        <v>32172.1</v>
      </c>
      <c r="F334" s="35">
        <f t="shared" si="20"/>
        <v>-3142.881000000001</v>
      </c>
      <c r="G334" s="35">
        <f t="shared" si="19"/>
        <v>-8.899568712779438</v>
      </c>
      <c r="H334" s="35">
        <f t="shared" si="21"/>
        <v>-12.149995660934954</v>
      </c>
    </row>
    <row r="335" spans="1:8" ht="29.25" customHeight="1">
      <c r="A335" s="28"/>
      <c r="B335" s="28" t="s">
        <v>1471</v>
      </c>
      <c r="C335" s="28" t="s">
        <v>57</v>
      </c>
      <c r="D335" s="29">
        <v>25310.079</v>
      </c>
      <c r="E335" s="25">
        <v>22443.6</v>
      </c>
      <c r="F335" s="35">
        <f t="shared" si="20"/>
        <v>-2866.479000000003</v>
      </c>
      <c r="G335" s="35">
        <f t="shared" si="19"/>
        <v>-11.325444697347653</v>
      </c>
      <c r="H335" s="35">
        <f t="shared" si="21"/>
        <v>-14.489317360724174</v>
      </c>
    </row>
    <row r="336" spans="1:8" ht="17.25" customHeight="1">
      <c r="A336" s="28"/>
      <c r="B336" s="28" t="s">
        <v>40</v>
      </c>
      <c r="C336" s="28" t="s">
        <v>41</v>
      </c>
      <c r="D336" s="29">
        <v>59629.492</v>
      </c>
      <c r="E336" s="25">
        <v>52409.1</v>
      </c>
      <c r="F336" s="35">
        <f t="shared" si="20"/>
        <v>-7220.392</v>
      </c>
      <c r="G336" s="35">
        <f t="shared" si="19"/>
        <v>-12.108759873386143</v>
      </c>
      <c r="H336" s="35">
        <f t="shared" si="21"/>
        <v>-15.24468416460768</v>
      </c>
    </row>
    <row r="337" spans="1:8" ht="19.5" customHeight="1">
      <c r="A337" s="28"/>
      <c r="B337" s="28" t="s">
        <v>1369</v>
      </c>
      <c r="C337" s="28" t="s">
        <v>54</v>
      </c>
      <c r="D337" s="29">
        <v>642054.131</v>
      </c>
      <c r="E337" s="25">
        <v>515028.8</v>
      </c>
      <c r="F337" s="35">
        <f t="shared" si="20"/>
        <v>-127025.33100000006</v>
      </c>
      <c r="G337" s="35">
        <f t="shared" si="19"/>
        <v>-19.78420897349542</v>
      </c>
      <c r="H337" s="35">
        <f t="shared" si="21"/>
        <v>-22.646276311004698</v>
      </c>
    </row>
    <row r="338" spans="1:8" ht="13.5" customHeight="1">
      <c r="A338" s="28"/>
      <c r="B338" s="28" t="s">
        <v>1576</v>
      </c>
      <c r="C338" s="28" t="s">
        <v>1609</v>
      </c>
      <c r="D338" s="29">
        <v>814422.301</v>
      </c>
      <c r="E338" s="25">
        <v>480902.3</v>
      </c>
      <c r="F338" s="35">
        <f t="shared" si="20"/>
        <v>-333520.001</v>
      </c>
      <c r="G338" s="35">
        <f>(E338/D338-1)*100</f>
        <v>-40.95172745030222</v>
      </c>
      <c r="H338" s="35">
        <f t="shared" si="21"/>
        <v>-43.058546195566414</v>
      </c>
    </row>
    <row r="339" spans="1:8" ht="19.5" customHeight="1">
      <c r="A339" s="28"/>
      <c r="B339" s="28" t="s">
        <v>1364</v>
      </c>
      <c r="C339" s="28" t="s">
        <v>50</v>
      </c>
      <c r="D339" s="29">
        <v>4505583.569</v>
      </c>
      <c r="E339" s="25">
        <v>2632099.8</v>
      </c>
      <c r="F339" s="35">
        <f t="shared" si="20"/>
        <v>-1873483.7690000003</v>
      </c>
      <c r="G339" s="35">
        <f aca="true" t="shared" si="22" ref="G339:G376">(E339/D339-1)*100</f>
        <v>-41.58137875613333</v>
      </c>
      <c r="H339" s="35">
        <f t="shared" si="21"/>
        <v>-43.66573179466601</v>
      </c>
    </row>
    <row r="340" spans="1:8" ht="18" customHeight="1">
      <c r="A340" s="28"/>
      <c r="B340" s="28" t="s">
        <v>1455</v>
      </c>
      <c r="C340" s="28" t="s">
        <v>48</v>
      </c>
      <c r="D340" s="29">
        <v>276205.052</v>
      </c>
      <c r="E340" s="25">
        <v>127652</v>
      </c>
      <c r="F340" s="35">
        <f t="shared" si="20"/>
        <v>-148553.05200000003</v>
      </c>
      <c r="G340" s="35">
        <f t="shared" si="22"/>
        <v>-53.78361145979329</v>
      </c>
      <c r="H340" s="35">
        <f t="shared" si="21"/>
        <v>-55.43259371635245</v>
      </c>
    </row>
    <row r="341" spans="1:8" s="101" customFormat="1" ht="21" customHeight="1" thickBot="1">
      <c r="A341" s="44"/>
      <c r="B341" s="44" t="s">
        <v>1367</v>
      </c>
      <c r="C341" s="44" t="s">
        <v>1400</v>
      </c>
      <c r="D341" s="46">
        <v>1025129.963</v>
      </c>
      <c r="E341" s="47">
        <v>25668.7</v>
      </c>
      <c r="F341" s="48">
        <f t="shared" si="20"/>
        <v>-999461.263</v>
      </c>
      <c r="G341" s="48">
        <f t="shared" si="22"/>
        <v>-97.49605406860984</v>
      </c>
      <c r="H341" s="48">
        <f t="shared" si="21"/>
        <v>-97.58539385786347</v>
      </c>
    </row>
    <row r="342" spans="1:8" ht="7.5" customHeight="1">
      <c r="A342" s="28"/>
      <c r="B342" s="28"/>
      <c r="C342" s="28"/>
      <c r="D342" s="29"/>
      <c r="E342" s="25"/>
      <c r="F342" s="35"/>
      <c r="G342" s="35"/>
      <c r="H342" s="35"/>
    </row>
    <row r="343" spans="1:8" ht="16.5" customHeight="1">
      <c r="A343" s="366" t="s">
        <v>518</v>
      </c>
      <c r="B343" s="366"/>
      <c r="C343" s="366"/>
      <c r="D343" s="366"/>
      <c r="E343" s="366"/>
      <c r="F343" s="366"/>
      <c r="G343" s="366"/>
      <c r="H343" s="366"/>
    </row>
    <row r="344" spans="1:8" ht="13.5" customHeight="1">
      <c r="A344" s="366" t="s">
        <v>1295</v>
      </c>
      <c r="B344" s="366"/>
      <c r="C344" s="366"/>
      <c r="D344" s="366"/>
      <c r="E344" s="366"/>
      <c r="F344" s="366"/>
      <c r="G344" s="366"/>
      <c r="H344" s="366"/>
    </row>
    <row r="345" spans="1:8" ht="12.75" customHeight="1">
      <c r="A345" s="369" t="s">
        <v>1005</v>
      </c>
      <c r="B345" s="369"/>
      <c r="C345" s="369"/>
      <c r="D345" s="369"/>
      <c r="E345" s="369"/>
      <c r="F345" s="369"/>
      <c r="G345" s="369"/>
      <c r="H345" s="369"/>
    </row>
    <row r="346" spans="1:8" ht="11.25" customHeight="1" thickBot="1">
      <c r="A346" s="370" t="s">
        <v>1006</v>
      </c>
      <c r="B346" s="370"/>
      <c r="C346" s="370"/>
      <c r="D346" s="370"/>
      <c r="E346" s="370"/>
      <c r="F346" s="370"/>
      <c r="G346" s="370"/>
      <c r="H346" s="100"/>
    </row>
    <row r="347" spans="1:8" ht="33.75" customHeight="1">
      <c r="A347" s="281"/>
      <c r="B347" s="382" t="s">
        <v>989</v>
      </c>
      <c r="C347" s="382"/>
      <c r="D347" s="282" t="s">
        <v>994</v>
      </c>
      <c r="E347" s="260" t="s">
        <v>995</v>
      </c>
      <c r="F347" s="260" t="s">
        <v>1297</v>
      </c>
      <c r="G347" s="283" t="s">
        <v>1298</v>
      </c>
      <c r="H347" s="260" t="s">
        <v>1299</v>
      </c>
    </row>
    <row r="348" spans="1:8" ht="18.75" customHeight="1" thickBot="1">
      <c r="A348" s="266"/>
      <c r="B348" s="263"/>
      <c r="C348" s="263"/>
      <c r="D348" s="264">
        <v>2002</v>
      </c>
      <c r="E348" s="264">
        <v>2003</v>
      </c>
      <c r="F348" s="265" t="s">
        <v>1300</v>
      </c>
      <c r="G348" s="265" t="s">
        <v>1301</v>
      </c>
      <c r="H348" s="265" t="s">
        <v>1301</v>
      </c>
    </row>
    <row r="349" spans="1:191" s="8" customFormat="1" ht="19.5" customHeight="1">
      <c r="A349" s="383" t="s">
        <v>79</v>
      </c>
      <c r="B349" s="383"/>
      <c r="C349" s="383"/>
      <c r="D349" s="27">
        <f>SUM(D350:D411)+SUM(D418:D428)</f>
        <v>23107004.457</v>
      </c>
      <c r="E349" s="27">
        <f>SUM(E350:E411)+SUM(E418:E428)</f>
        <v>20269683.684</v>
      </c>
      <c r="F349" s="34">
        <f>E349-D349</f>
        <v>-2837320.772999998</v>
      </c>
      <c r="G349" s="34">
        <f t="shared" si="22"/>
        <v>-12.279050615496223</v>
      </c>
      <c r="H349" s="34">
        <f t="shared" si="21"/>
        <v>-15.408899001155573</v>
      </c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  <c r="BZ349" s="91"/>
      <c r="CA349" s="91"/>
      <c r="CB349" s="91"/>
      <c r="CC349" s="91"/>
      <c r="CD349" s="91"/>
      <c r="CE349" s="91"/>
      <c r="CF349" s="91"/>
      <c r="CG349" s="91"/>
      <c r="CH349" s="91"/>
      <c r="CI349" s="91"/>
      <c r="CJ349" s="91"/>
      <c r="CK349" s="91"/>
      <c r="CL349" s="91"/>
      <c r="CM349" s="91"/>
      <c r="CN349" s="91"/>
      <c r="CO349" s="91"/>
      <c r="CP349" s="91"/>
      <c r="CQ349" s="91"/>
      <c r="CR349" s="91"/>
      <c r="CS349" s="91"/>
      <c r="CT349" s="91"/>
      <c r="CU349" s="91"/>
      <c r="CV349" s="91"/>
      <c r="CW349" s="91"/>
      <c r="CX349" s="91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</row>
    <row r="350" spans="1:8" ht="17.25" customHeight="1">
      <c r="A350" s="28"/>
      <c r="B350" s="28" t="s">
        <v>179</v>
      </c>
      <c r="C350" s="28" t="s">
        <v>180</v>
      </c>
      <c r="D350" s="29">
        <v>243500</v>
      </c>
      <c r="E350" s="25">
        <v>722900</v>
      </c>
      <c r="F350" s="35">
        <f t="shared" si="20"/>
        <v>479400</v>
      </c>
      <c r="G350" s="35">
        <f t="shared" si="22"/>
        <v>196.8788501026694</v>
      </c>
      <c r="H350" s="35">
        <f t="shared" si="21"/>
        <v>186.28633148254622</v>
      </c>
    </row>
    <row r="351" spans="1:8" ht="17.25" customHeight="1">
      <c r="A351" s="28"/>
      <c r="B351" s="28" t="s">
        <v>164</v>
      </c>
      <c r="C351" s="28" t="s">
        <v>165</v>
      </c>
      <c r="D351" s="29">
        <v>270011.874</v>
      </c>
      <c r="E351" s="42">
        <v>626081.732</v>
      </c>
      <c r="F351" s="35">
        <f t="shared" si="20"/>
        <v>356069.85799999995</v>
      </c>
      <c r="G351" s="35">
        <f t="shared" si="22"/>
        <v>131.87192575093937</v>
      </c>
      <c r="H351" s="35">
        <f t="shared" si="21"/>
        <v>123.59882818891612</v>
      </c>
    </row>
    <row r="352" spans="1:8" ht="17.25" customHeight="1">
      <c r="A352" s="28"/>
      <c r="B352" s="28" t="s">
        <v>108</v>
      </c>
      <c r="C352" s="28" t="s">
        <v>109</v>
      </c>
      <c r="D352" s="29">
        <v>301485.602</v>
      </c>
      <c r="E352" s="42">
        <v>605337.025</v>
      </c>
      <c r="F352" s="35">
        <f t="shared" si="20"/>
        <v>303851.423</v>
      </c>
      <c r="G352" s="35">
        <f t="shared" si="22"/>
        <v>100.78472105609873</v>
      </c>
      <c r="H352" s="35">
        <f t="shared" si="21"/>
        <v>93.62080252270553</v>
      </c>
    </row>
    <row r="353" spans="1:8" ht="18" customHeight="1">
      <c r="A353" s="28"/>
      <c r="B353" s="28" t="s">
        <v>124</v>
      </c>
      <c r="C353" s="28" t="s">
        <v>125</v>
      </c>
      <c r="D353" s="29">
        <v>367671.148</v>
      </c>
      <c r="E353" s="42">
        <v>576117.057</v>
      </c>
      <c r="F353" s="35">
        <f t="shared" si="20"/>
        <v>208445.90900000004</v>
      </c>
      <c r="G353" s="35">
        <f t="shared" si="22"/>
        <v>56.693572539991656</v>
      </c>
      <c r="H353" s="35">
        <f t="shared" si="21"/>
        <v>51.10280854919375</v>
      </c>
    </row>
    <row r="354" spans="1:191" s="7" customFormat="1" ht="18" customHeight="1">
      <c r="A354" s="36"/>
      <c r="B354" s="28" t="s">
        <v>120</v>
      </c>
      <c r="C354" s="28" t="s">
        <v>121</v>
      </c>
      <c r="D354" s="29">
        <v>322159.423</v>
      </c>
      <c r="E354" s="42">
        <v>458312.529</v>
      </c>
      <c r="F354" s="35">
        <f t="shared" si="20"/>
        <v>136153.10599999997</v>
      </c>
      <c r="G354" s="35">
        <f t="shared" si="22"/>
        <v>42.262648949430215</v>
      </c>
      <c r="H354" s="35">
        <f t="shared" si="21"/>
        <v>37.186774539974124</v>
      </c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2"/>
      <c r="CF354" s="92"/>
      <c r="CG354" s="92"/>
      <c r="CH354" s="92"/>
      <c r="CI354" s="92"/>
      <c r="CJ354" s="92"/>
      <c r="CK354" s="92"/>
      <c r="CL354" s="92"/>
      <c r="CM354" s="92"/>
      <c r="CN354" s="92"/>
      <c r="CO354" s="92"/>
      <c r="CP354" s="92"/>
      <c r="CQ354" s="92"/>
      <c r="CR354" s="92"/>
      <c r="CS354" s="92"/>
      <c r="CT354" s="92"/>
      <c r="CU354" s="92"/>
      <c r="CV354" s="92"/>
      <c r="CW354" s="92"/>
      <c r="CX354" s="92"/>
      <c r="CY354" s="92"/>
      <c r="CZ354" s="92"/>
      <c r="DA354" s="92"/>
      <c r="DB354" s="92"/>
      <c r="DC354" s="92"/>
      <c r="DD354" s="92"/>
      <c r="DE354" s="92"/>
      <c r="DF354" s="92"/>
      <c r="DG354" s="92"/>
      <c r="DH354" s="92"/>
      <c r="DI354" s="92"/>
      <c r="DJ354" s="92"/>
      <c r="DK354" s="92"/>
      <c r="DL354" s="92"/>
      <c r="DM354" s="92"/>
      <c r="DN354" s="92"/>
      <c r="DO354" s="92"/>
      <c r="DP354" s="92"/>
      <c r="DQ354" s="92"/>
      <c r="DR354" s="92"/>
      <c r="DS354" s="92"/>
      <c r="DT354" s="92"/>
      <c r="DU354" s="92"/>
      <c r="DV354" s="92"/>
      <c r="DW354" s="92"/>
      <c r="DX354" s="92"/>
      <c r="DY354" s="92"/>
      <c r="DZ354" s="92"/>
      <c r="EA354" s="92"/>
      <c r="EB354" s="92"/>
      <c r="EC354" s="92"/>
      <c r="ED354" s="92"/>
      <c r="EE354" s="92"/>
      <c r="EF354" s="92"/>
      <c r="EG354" s="92"/>
      <c r="EH354" s="92"/>
      <c r="EI354" s="92"/>
      <c r="EJ354" s="92"/>
      <c r="EK354" s="92"/>
      <c r="EL354" s="92"/>
      <c r="EM354" s="92"/>
      <c r="EN354" s="92"/>
      <c r="EO354" s="92"/>
      <c r="EP354" s="92"/>
      <c r="EQ354" s="92"/>
      <c r="ER354" s="92"/>
      <c r="ES354" s="92"/>
      <c r="ET354" s="92"/>
      <c r="EU354" s="92"/>
      <c r="EV354" s="92"/>
      <c r="EW354" s="92"/>
      <c r="EX354" s="92"/>
      <c r="EY354" s="92"/>
      <c r="EZ354" s="92"/>
      <c r="FA354" s="92"/>
      <c r="FB354" s="92"/>
      <c r="FC354" s="92"/>
      <c r="FD354" s="92"/>
      <c r="FE354" s="92"/>
      <c r="FF354" s="92"/>
      <c r="FG354" s="92"/>
      <c r="FH354" s="92"/>
      <c r="FI354" s="92"/>
      <c r="FJ354" s="92"/>
      <c r="FK354" s="92"/>
      <c r="FL354" s="92"/>
      <c r="FM354" s="92"/>
      <c r="FN354" s="92"/>
      <c r="FO354" s="92"/>
      <c r="FP354" s="92"/>
      <c r="FQ354" s="92"/>
      <c r="FR354" s="92"/>
      <c r="FS354" s="92"/>
      <c r="FT354" s="92"/>
      <c r="FU354" s="92"/>
      <c r="FV354" s="92"/>
      <c r="FW354" s="92"/>
      <c r="FX354" s="92"/>
      <c r="FY354" s="92"/>
      <c r="FZ354" s="92"/>
      <c r="GA354" s="92"/>
      <c r="GB354" s="92"/>
      <c r="GC354" s="92"/>
      <c r="GD354" s="92"/>
      <c r="GE354" s="92"/>
      <c r="GF354" s="92"/>
      <c r="GG354" s="92"/>
      <c r="GH354" s="92"/>
      <c r="GI354" s="92"/>
    </row>
    <row r="355" spans="1:8" ht="19.5" customHeight="1">
      <c r="A355" s="28"/>
      <c r="B355" s="28" t="s">
        <v>114</v>
      </c>
      <c r="C355" s="28" t="s">
        <v>115</v>
      </c>
      <c r="D355" s="29">
        <v>267623.017</v>
      </c>
      <c r="E355" s="42">
        <v>364051.908</v>
      </c>
      <c r="F355" s="35">
        <f t="shared" si="20"/>
        <v>96428.891</v>
      </c>
      <c r="G355" s="35">
        <f t="shared" si="22"/>
        <v>36.0316134542344</v>
      </c>
      <c r="H355" s="35">
        <f t="shared" si="21"/>
        <v>31.17805989883269</v>
      </c>
    </row>
    <row r="356" spans="1:8" ht="13.5" customHeight="1">
      <c r="A356" s="28"/>
      <c r="B356" s="28" t="s">
        <v>181</v>
      </c>
      <c r="C356" s="28" t="s">
        <v>182</v>
      </c>
      <c r="D356" s="29">
        <v>336600</v>
      </c>
      <c r="E356" s="25">
        <v>452800</v>
      </c>
      <c r="F356" s="35">
        <f t="shared" si="20"/>
        <v>116200</v>
      </c>
      <c r="G356" s="35">
        <f t="shared" si="22"/>
        <v>34.52168746286392</v>
      </c>
      <c r="H356" s="35">
        <f t="shared" si="21"/>
        <v>29.72200746286393</v>
      </c>
    </row>
    <row r="357" spans="1:8" ht="18" customHeight="1">
      <c r="A357" s="28"/>
      <c r="B357" s="28" t="s">
        <v>1455</v>
      </c>
      <c r="C357" s="28" t="s">
        <v>91</v>
      </c>
      <c r="D357" s="29">
        <v>83734.51</v>
      </c>
      <c r="E357" s="25">
        <v>109551.985</v>
      </c>
      <c r="F357" s="35">
        <f t="shared" si="20"/>
        <v>25817.475000000006</v>
      </c>
      <c r="G357" s="35">
        <f t="shared" si="22"/>
        <v>30.8325384599492</v>
      </c>
      <c r="H357" s="35">
        <f t="shared" si="21"/>
        <v>26.16448582071358</v>
      </c>
    </row>
    <row r="358" spans="1:8" ht="16.5" customHeight="1">
      <c r="A358" s="28"/>
      <c r="B358" s="28" t="s">
        <v>130</v>
      </c>
      <c r="C358" s="28" t="s">
        <v>131</v>
      </c>
      <c r="D358" s="29">
        <v>548332.286</v>
      </c>
      <c r="E358" s="42">
        <v>712242.22</v>
      </c>
      <c r="F358" s="35">
        <f t="shared" si="20"/>
        <v>163909.934</v>
      </c>
      <c r="G358" s="35">
        <f t="shared" si="22"/>
        <v>29.89244627481229</v>
      </c>
      <c r="H358" s="35">
        <f t="shared" si="21"/>
        <v>25.257935748705496</v>
      </c>
    </row>
    <row r="359" spans="1:8" ht="18" customHeight="1">
      <c r="A359" s="28"/>
      <c r="B359" s="28" t="s">
        <v>140</v>
      </c>
      <c r="C359" s="28" t="s">
        <v>141</v>
      </c>
      <c r="D359" s="29">
        <v>372014.184</v>
      </c>
      <c r="E359" s="42">
        <v>481359.963</v>
      </c>
      <c r="F359" s="35">
        <f t="shared" si="20"/>
        <v>109345.77899999998</v>
      </c>
      <c r="G359" s="35">
        <f t="shared" si="22"/>
        <v>29.392905889846375</v>
      </c>
      <c r="H359" s="35">
        <f t="shared" si="21"/>
        <v>24.776218764859024</v>
      </c>
    </row>
    <row r="360" spans="1:8" ht="17.25" customHeight="1">
      <c r="A360" s="28"/>
      <c r="B360" s="28" t="s">
        <v>116</v>
      </c>
      <c r="C360" s="28" t="s">
        <v>117</v>
      </c>
      <c r="D360" s="29">
        <v>193201.263</v>
      </c>
      <c r="E360" s="42">
        <v>249075.354</v>
      </c>
      <c r="F360" s="35">
        <f t="shared" si="20"/>
        <v>55874.090999999986</v>
      </c>
      <c r="G360" s="35">
        <f t="shared" si="22"/>
        <v>28.920147897790915</v>
      </c>
      <c r="H360" s="35">
        <f t="shared" si="21"/>
        <v>24.320328588856867</v>
      </c>
    </row>
    <row r="361" spans="1:8" ht="18" customHeight="1">
      <c r="A361" s="28"/>
      <c r="B361" s="28" t="s">
        <v>142</v>
      </c>
      <c r="C361" s="28" t="s">
        <v>143</v>
      </c>
      <c r="D361" s="29">
        <v>1217690.831</v>
      </c>
      <c r="E361" s="42">
        <v>1503562.068</v>
      </c>
      <c r="F361" s="35">
        <f t="shared" si="20"/>
        <v>285871.23699999996</v>
      </c>
      <c r="G361" s="35">
        <f t="shared" si="22"/>
        <v>23.476504028960687</v>
      </c>
      <c r="H361" s="35">
        <f t="shared" si="21"/>
        <v>19.07091175580897</v>
      </c>
    </row>
    <row r="362" spans="1:191" s="101" customFormat="1" ht="16.5" customHeight="1" thickBot="1">
      <c r="A362" s="28"/>
      <c r="B362" s="28" t="s">
        <v>1362</v>
      </c>
      <c r="C362" s="28" t="s">
        <v>94</v>
      </c>
      <c r="D362" s="29">
        <v>25175.608</v>
      </c>
      <c r="E362" s="25">
        <v>30398.309</v>
      </c>
      <c r="F362" s="35">
        <f t="shared" si="20"/>
        <v>5222.701000000001</v>
      </c>
      <c r="G362" s="35">
        <f t="shared" si="22"/>
        <v>20.745083892313552</v>
      </c>
      <c r="H362" s="35">
        <f t="shared" si="21"/>
        <v>16.436947597069352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</row>
    <row r="363" spans="1:8" ht="18" customHeight="1">
      <c r="A363" s="28"/>
      <c r="B363" s="28" t="s">
        <v>146</v>
      </c>
      <c r="C363" s="28" t="s">
        <v>147</v>
      </c>
      <c r="D363" s="29">
        <v>221207.1</v>
      </c>
      <c r="E363" s="42">
        <v>266889.574</v>
      </c>
      <c r="F363" s="35">
        <f t="shared" si="20"/>
        <v>45682.47400000002</v>
      </c>
      <c r="G363" s="35">
        <f t="shared" si="22"/>
        <v>20.651450156889183</v>
      </c>
      <c r="H363" s="35">
        <f t="shared" si="21"/>
        <v>16.34665467587144</v>
      </c>
    </row>
    <row r="364" spans="1:8" ht="18.75" customHeight="1">
      <c r="A364" s="28"/>
      <c r="B364" s="28" t="s">
        <v>154</v>
      </c>
      <c r="C364" s="28" t="s">
        <v>155</v>
      </c>
      <c r="D364" s="29">
        <v>323110.019</v>
      </c>
      <c r="E364" s="42">
        <v>389440.207</v>
      </c>
      <c r="F364" s="35">
        <f t="shared" si="20"/>
        <v>66330.18800000002</v>
      </c>
      <c r="G364" s="35">
        <f t="shared" si="22"/>
        <v>20.528669524172205</v>
      </c>
      <c r="H364" s="35">
        <f t="shared" si="21"/>
        <v>16.22825480701755</v>
      </c>
    </row>
    <row r="365" spans="1:8" ht="13.5" customHeight="1">
      <c r="A365" s="28"/>
      <c r="B365" s="28" t="s">
        <v>1397</v>
      </c>
      <c r="C365" s="28" t="s">
        <v>168</v>
      </c>
      <c r="D365" s="29">
        <v>225924.873</v>
      </c>
      <c r="E365" s="42">
        <v>270413.627</v>
      </c>
      <c r="F365" s="35">
        <f t="shared" si="20"/>
        <v>44488.753999999986</v>
      </c>
      <c r="G365" s="35">
        <f t="shared" si="22"/>
        <v>19.691835347407704</v>
      </c>
      <c r="H365" s="35">
        <f t="shared" si="21"/>
        <v>15.421278538946348</v>
      </c>
    </row>
    <row r="366" spans="1:8" ht="18" customHeight="1">
      <c r="A366" s="28"/>
      <c r="B366" s="28" t="s">
        <v>1310</v>
      </c>
      <c r="C366" s="28" t="s">
        <v>1444</v>
      </c>
      <c r="D366" s="29">
        <v>66015.211</v>
      </c>
      <c r="E366" s="25">
        <v>77042.235</v>
      </c>
      <c r="F366" s="35">
        <f t="shared" si="20"/>
        <v>11027.024000000005</v>
      </c>
      <c r="G366" s="35">
        <f t="shared" si="22"/>
        <v>16.703762410151214</v>
      </c>
      <c r="H366" s="35">
        <f t="shared" si="21"/>
        <v>12.539818848861973</v>
      </c>
    </row>
    <row r="367" spans="1:8" ht="19.5" customHeight="1">
      <c r="A367" s="28"/>
      <c r="B367" s="28" t="s">
        <v>136</v>
      </c>
      <c r="C367" s="28" t="s">
        <v>137</v>
      </c>
      <c r="D367" s="29">
        <v>124074.258</v>
      </c>
      <c r="E367" s="42">
        <v>141765.274</v>
      </c>
      <c r="F367" s="35">
        <f t="shared" si="20"/>
        <v>17691.016000000003</v>
      </c>
      <c r="G367" s="35">
        <f t="shared" si="22"/>
        <v>14.258409669473915</v>
      </c>
      <c r="H367" s="35">
        <f t="shared" si="21"/>
        <v>10.181715315830942</v>
      </c>
    </row>
    <row r="368" spans="1:8" ht="18.75" customHeight="1">
      <c r="A368" s="28"/>
      <c r="B368" s="28" t="s">
        <v>1341</v>
      </c>
      <c r="C368" s="28" t="s">
        <v>1353</v>
      </c>
      <c r="D368" s="29">
        <v>26256.595</v>
      </c>
      <c r="E368" s="25">
        <v>29570.233</v>
      </c>
      <c r="F368" s="35">
        <f t="shared" si="20"/>
        <v>3313.637999999999</v>
      </c>
      <c r="G368" s="35">
        <f t="shared" si="22"/>
        <v>12.620212179073476</v>
      </c>
      <c r="H368" s="35">
        <f t="shared" si="21"/>
        <v>8.601968056609</v>
      </c>
    </row>
    <row r="369" spans="1:8" ht="26.25" customHeight="1">
      <c r="A369" s="28"/>
      <c r="B369" s="28" t="s">
        <v>177</v>
      </c>
      <c r="C369" s="28" t="s">
        <v>178</v>
      </c>
      <c r="D369" s="29">
        <v>73222.166</v>
      </c>
      <c r="E369" s="25">
        <v>82200</v>
      </c>
      <c r="F369" s="35">
        <f t="shared" si="20"/>
        <v>8977.834000000003</v>
      </c>
      <c r="G369" s="35">
        <f t="shared" si="22"/>
        <v>12.261087714886788</v>
      </c>
      <c r="H369" s="35">
        <f t="shared" si="21"/>
        <v>8.255657009654694</v>
      </c>
    </row>
    <row r="370" spans="1:8" ht="18" customHeight="1">
      <c r="A370" s="28"/>
      <c r="B370" s="28" t="s">
        <v>1477</v>
      </c>
      <c r="C370" s="28" t="s">
        <v>105</v>
      </c>
      <c r="D370" s="29">
        <v>15062.165</v>
      </c>
      <c r="E370" s="42">
        <v>16818.822</v>
      </c>
      <c r="F370" s="35">
        <f t="shared" si="20"/>
        <v>1756.6569999999992</v>
      </c>
      <c r="G370" s="35">
        <f t="shared" si="22"/>
        <v>11.662712498502037</v>
      </c>
      <c r="H370" s="35">
        <f t="shared" si="21"/>
        <v>7.678631581640483</v>
      </c>
    </row>
    <row r="371" spans="1:8" ht="20.25" customHeight="1">
      <c r="A371" s="28"/>
      <c r="B371" s="28" t="s">
        <v>150</v>
      </c>
      <c r="C371" s="28" t="s">
        <v>151</v>
      </c>
      <c r="D371" s="29">
        <v>355324.923</v>
      </c>
      <c r="E371" s="42">
        <v>395959.984</v>
      </c>
      <c r="F371" s="35">
        <f t="shared" si="20"/>
        <v>40635.06099999999</v>
      </c>
      <c r="G371" s="35">
        <f t="shared" si="22"/>
        <v>11.436028932876162</v>
      </c>
      <c r="H371" s="35">
        <f t="shared" si="21"/>
        <v>7.4600359949627215</v>
      </c>
    </row>
    <row r="372" spans="1:8" s="101" customFormat="1" ht="18.75" customHeight="1" thickBot="1">
      <c r="A372" s="28"/>
      <c r="B372" s="76">
        <v>112</v>
      </c>
      <c r="C372" s="76" t="s">
        <v>1501</v>
      </c>
      <c r="D372" s="85">
        <v>43333.128</v>
      </c>
      <c r="E372" s="77">
        <v>47900.579</v>
      </c>
      <c r="F372" s="80">
        <f t="shared" si="20"/>
        <v>4567.451000000001</v>
      </c>
      <c r="G372" s="80">
        <f t="shared" si="22"/>
        <v>10.540321483369496</v>
      </c>
      <c r="H372" s="80">
        <f t="shared" si="21"/>
        <v>6.596287028971459</v>
      </c>
    </row>
    <row r="373" spans="1:8" ht="16.5" customHeight="1">
      <c r="A373" s="28"/>
      <c r="B373" s="28" t="s">
        <v>134</v>
      </c>
      <c r="C373" s="28" t="s">
        <v>135</v>
      </c>
      <c r="D373" s="29">
        <v>335434.489</v>
      </c>
      <c r="E373" s="42">
        <v>361195.248</v>
      </c>
      <c r="F373" s="35">
        <f t="shared" si="20"/>
        <v>25760.75900000002</v>
      </c>
      <c r="G373" s="35">
        <f t="shared" si="22"/>
        <v>7.679818219288714</v>
      </c>
      <c r="H373" s="35">
        <f t="shared" si="21"/>
        <v>3.8378453771517718</v>
      </c>
    </row>
    <row r="374" spans="1:8" ht="18.75" customHeight="1">
      <c r="A374" s="28"/>
      <c r="B374" s="28" t="s">
        <v>1439</v>
      </c>
      <c r="C374" s="28" t="s">
        <v>80</v>
      </c>
      <c r="D374" s="29">
        <v>16841.352</v>
      </c>
      <c r="E374" s="25">
        <v>18092.323</v>
      </c>
      <c r="F374" s="35">
        <f t="shared" si="20"/>
        <v>1250.9710000000014</v>
      </c>
      <c r="G374" s="35">
        <f t="shared" si="22"/>
        <v>7.427972528571347</v>
      </c>
      <c r="H374" s="35">
        <f t="shared" si="21"/>
        <v>3.594985439940923</v>
      </c>
    </row>
    <row r="375" spans="1:8" ht="17.25" customHeight="1">
      <c r="A375" s="28"/>
      <c r="B375" s="28" t="s">
        <v>106</v>
      </c>
      <c r="C375" s="28" t="s">
        <v>107</v>
      </c>
      <c r="D375" s="29">
        <v>209359.268</v>
      </c>
      <c r="E375" s="42">
        <v>223580.787</v>
      </c>
      <c r="F375" s="35">
        <f t="shared" si="20"/>
        <v>14221.519</v>
      </c>
      <c r="G375" s="35">
        <f t="shared" si="22"/>
        <v>6.792877686217369</v>
      </c>
      <c r="H375" s="35">
        <f t="shared" si="21"/>
        <v>2.982550527524208</v>
      </c>
    </row>
    <row r="376" spans="1:8" ht="18.75" customHeight="1">
      <c r="A376" s="28"/>
      <c r="B376" s="28" t="s">
        <v>1390</v>
      </c>
      <c r="C376" s="28" t="s">
        <v>103</v>
      </c>
      <c r="D376" s="29">
        <v>13311.479</v>
      </c>
      <c r="E376" s="42">
        <v>14089.625</v>
      </c>
      <c r="F376" s="35">
        <f t="shared" si="20"/>
        <v>778.1460000000006</v>
      </c>
      <c r="G376" s="35">
        <f t="shared" si="22"/>
        <v>5.84567650221286</v>
      </c>
      <c r="H376" s="35">
        <f t="shared" si="21"/>
        <v>2.0691451028845176</v>
      </c>
    </row>
    <row r="377" spans="1:8" ht="18" customHeight="1">
      <c r="A377" s="28"/>
      <c r="B377" s="28" t="s">
        <v>1521</v>
      </c>
      <c r="C377" s="28" t="s">
        <v>97</v>
      </c>
      <c r="D377" s="29">
        <v>18685.243</v>
      </c>
      <c r="E377" s="25">
        <v>19670.95</v>
      </c>
      <c r="F377" s="35">
        <f t="shared" si="20"/>
        <v>985.7070000000022</v>
      </c>
      <c r="G377" s="35">
        <f aca="true" t="shared" si="23" ref="G377:G408">(E377/D377-1)*100</f>
        <v>5.275323419663325</v>
      </c>
      <c r="H377" s="35">
        <f t="shared" si="21"/>
        <v>1.519141990179107</v>
      </c>
    </row>
    <row r="378" spans="1:8" ht="18" customHeight="1">
      <c r="A378" s="28"/>
      <c r="B378" s="28" t="s">
        <v>1492</v>
      </c>
      <c r="C378" s="28" t="s">
        <v>172</v>
      </c>
      <c r="D378" s="29">
        <v>351231.133</v>
      </c>
      <c r="E378" s="25">
        <v>369500</v>
      </c>
      <c r="F378" s="35">
        <f t="shared" si="20"/>
        <v>18268.867000000027</v>
      </c>
      <c r="G378" s="35">
        <f t="shared" si="23"/>
        <v>5.2013803115796176</v>
      </c>
      <c r="H378" s="35">
        <f t="shared" si="21"/>
        <v>1.447837142614583</v>
      </c>
    </row>
    <row r="379" spans="1:8" ht="17.25" customHeight="1">
      <c r="A379" s="28"/>
      <c r="B379" s="28" t="s">
        <v>1307</v>
      </c>
      <c r="C379" s="28" t="s">
        <v>82</v>
      </c>
      <c r="D379" s="29">
        <v>19834.873</v>
      </c>
      <c r="E379" s="25">
        <v>20718.012</v>
      </c>
      <c r="F379" s="35">
        <f t="shared" si="20"/>
        <v>883.1389999999992</v>
      </c>
      <c r="G379" s="35">
        <f t="shared" si="23"/>
        <v>4.452456035387775</v>
      </c>
      <c r="H379" s="35">
        <f t="shared" si="21"/>
        <v>0.725634185027535</v>
      </c>
    </row>
    <row r="380" spans="1:8" ht="17.25" customHeight="1">
      <c r="A380" s="28"/>
      <c r="B380" s="28" t="s">
        <v>1415</v>
      </c>
      <c r="C380" s="28" t="s">
        <v>171</v>
      </c>
      <c r="D380" s="29">
        <v>1234290</v>
      </c>
      <c r="E380" s="25">
        <v>1267630</v>
      </c>
      <c r="F380" s="35">
        <f t="shared" si="20"/>
        <v>33340</v>
      </c>
      <c r="G380" s="35">
        <f t="shared" si="23"/>
        <v>2.7011480284212075</v>
      </c>
      <c r="H380" s="35">
        <f t="shared" si="21"/>
        <v>-0.9631878527736726</v>
      </c>
    </row>
    <row r="381" spans="1:8" ht="19.5" customHeight="1">
      <c r="A381" s="28"/>
      <c r="B381" s="28" t="s">
        <v>173</v>
      </c>
      <c r="C381" s="28" t="s">
        <v>174</v>
      </c>
      <c r="D381" s="29">
        <v>11393.786</v>
      </c>
      <c r="E381" s="25">
        <v>11700</v>
      </c>
      <c r="F381" s="35">
        <f t="shared" si="20"/>
        <v>306.21399999999994</v>
      </c>
      <c r="G381" s="35">
        <f t="shared" si="23"/>
        <v>2.687552671254312</v>
      </c>
      <c r="H381" s="35">
        <f t="shared" si="21"/>
        <v>-0.9762981330349807</v>
      </c>
    </row>
    <row r="382" spans="1:8" ht="15" customHeight="1">
      <c r="A382" s="28"/>
      <c r="B382" s="28" t="s">
        <v>1544</v>
      </c>
      <c r="C382" s="28" t="s">
        <v>1400</v>
      </c>
      <c r="D382" s="29">
        <v>27521.999</v>
      </c>
      <c r="E382" s="42">
        <v>27713.963</v>
      </c>
      <c r="F382" s="35">
        <f t="shared" si="20"/>
        <v>191.96399999999994</v>
      </c>
      <c r="G382" s="35">
        <f t="shared" si="23"/>
        <v>0.6974929401022179</v>
      </c>
      <c r="H382" s="35">
        <f t="shared" si="21"/>
        <v>-2.8953533290034694</v>
      </c>
    </row>
    <row r="383" spans="1:8" ht="18.75" customHeight="1">
      <c r="A383" s="28"/>
      <c r="B383" s="28" t="s">
        <v>1411</v>
      </c>
      <c r="C383" s="28" t="s">
        <v>170</v>
      </c>
      <c r="D383" s="29">
        <v>101346.5</v>
      </c>
      <c r="E383" s="25">
        <v>101400</v>
      </c>
      <c r="F383" s="35">
        <f t="shared" si="20"/>
        <v>53.5</v>
      </c>
      <c r="G383" s="35">
        <f t="shared" si="23"/>
        <v>0.05278919350939493</v>
      </c>
      <c r="H383" s="35">
        <f t="shared" si="21"/>
        <v>-3.5170543037993385</v>
      </c>
    </row>
    <row r="384" spans="1:8" ht="13.5" customHeight="1">
      <c r="A384" s="28"/>
      <c r="B384" s="28" t="s">
        <v>1451</v>
      </c>
      <c r="C384" s="28" t="s">
        <v>89</v>
      </c>
      <c r="D384" s="29">
        <v>29179.178</v>
      </c>
      <c r="E384" s="25">
        <v>29001.309</v>
      </c>
      <c r="F384" s="35">
        <f t="shared" si="20"/>
        <v>-177.86899999999878</v>
      </c>
      <c r="G384" s="35">
        <f t="shared" si="23"/>
        <v>-0.6095750880987794</v>
      </c>
      <c r="H384" s="35">
        <f t="shared" si="21"/>
        <v>-4.155785692785452</v>
      </c>
    </row>
    <row r="385" spans="1:8" ht="13.5" customHeight="1">
      <c r="A385" s="28"/>
      <c r="B385" s="28" t="s">
        <v>1449</v>
      </c>
      <c r="C385" s="28" t="s">
        <v>87</v>
      </c>
      <c r="D385" s="29">
        <v>52138.608</v>
      </c>
      <c r="E385" s="25">
        <v>51518.872</v>
      </c>
      <c r="F385" s="35">
        <f t="shared" si="20"/>
        <v>-619.7359999999971</v>
      </c>
      <c r="G385" s="35">
        <f t="shared" si="23"/>
        <v>-1.1886316566027233</v>
      </c>
      <c r="H385" s="35">
        <f t="shared" si="21"/>
        <v>-4.714181754547797</v>
      </c>
    </row>
    <row r="386" spans="1:8" ht="13.5" customHeight="1">
      <c r="A386" s="28"/>
      <c r="B386" s="28" t="s">
        <v>1394</v>
      </c>
      <c r="C386" s="28" t="s">
        <v>1481</v>
      </c>
      <c r="D386" s="29">
        <v>69807.825</v>
      </c>
      <c r="E386" s="42">
        <v>68796.831</v>
      </c>
      <c r="F386" s="35">
        <f t="shared" si="20"/>
        <v>-1010.9939999999915</v>
      </c>
      <c r="G386" s="35">
        <f t="shared" si="23"/>
        <v>-1.448253114890763</v>
      </c>
      <c r="H386" s="35">
        <f t="shared" si="21"/>
        <v>-4.964540023052699</v>
      </c>
    </row>
    <row r="387" spans="1:8" ht="21.75" customHeight="1">
      <c r="A387" s="28"/>
      <c r="B387" s="28" t="s">
        <v>1516</v>
      </c>
      <c r="C387" s="28" t="s">
        <v>93</v>
      </c>
      <c r="D387" s="29">
        <v>146368.04</v>
      </c>
      <c r="E387" s="25">
        <v>144017.04</v>
      </c>
      <c r="F387" s="35">
        <f t="shared" si="20"/>
        <v>-2351</v>
      </c>
      <c r="G387" s="35">
        <f t="shared" si="23"/>
        <v>-1.6062249655047656</v>
      </c>
      <c r="H387" s="35">
        <f t="shared" si="21"/>
        <v>-5.1168755012255485</v>
      </c>
    </row>
    <row r="388" spans="1:8" ht="13.5" customHeight="1">
      <c r="A388" s="28"/>
      <c r="B388" s="28" t="s">
        <v>1367</v>
      </c>
      <c r="C388" s="28" t="s">
        <v>99</v>
      </c>
      <c r="D388" s="29">
        <v>14367.38</v>
      </c>
      <c r="E388" s="25">
        <v>14103.026</v>
      </c>
      <c r="F388" s="35">
        <f t="shared" si="20"/>
        <v>-264.35399999999936</v>
      </c>
      <c r="G388" s="35">
        <f t="shared" si="23"/>
        <v>-1.8399596864563939</v>
      </c>
      <c r="H388" s="35">
        <f t="shared" si="21"/>
        <v>-5.342270660827508</v>
      </c>
    </row>
    <row r="389" spans="1:8" ht="13.5" customHeight="1">
      <c r="A389" s="28"/>
      <c r="B389" s="28" t="s">
        <v>1364</v>
      </c>
      <c r="C389" s="28" t="s">
        <v>95</v>
      </c>
      <c r="D389" s="29">
        <v>46858.128</v>
      </c>
      <c r="E389" s="25">
        <v>45322.771</v>
      </c>
      <c r="F389" s="35">
        <f t="shared" si="20"/>
        <v>-1535.3569999999963</v>
      </c>
      <c r="G389" s="35">
        <f t="shared" si="23"/>
        <v>-3.276607635712625</v>
      </c>
      <c r="H389" s="35">
        <f t="shared" si="21"/>
        <v>-6.727659585913459</v>
      </c>
    </row>
    <row r="390" spans="1:12" s="101" customFormat="1" ht="13.5" customHeight="1" thickBot="1">
      <c r="A390" s="28"/>
      <c r="B390" s="28" t="s">
        <v>1523</v>
      </c>
      <c r="C390" s="28" t="s">
        <v>98</v>
      </c>
      <c r="D390" s="29">
        <v>29112.193</v>
      </c>
      <c r="E390" s="25">
        <v>27797.056</v>
      </c>
      <c r="F390" s="35">
        <f t="shared" si="20"/>
        <v>-1315.1369999999988</v>
      </c>
      <c r="G390" s="35">
        <f t="shared" si="23"/>
        <v>-4.517478295090993</v>
      </c>
      <c r="H390" s="35">
        <f t="shared" si="21"/>
        <v>-7.924256476513458</v>
      </c>
      <c r="I390" s="9"/>
      <c r="J390" s="9"/>
      <c r="K390" s="9"/>
      <c r="L390" s="9"/>
    </row>
    <row r="391" spans="1:8" ht="13.5" customHeight="1">
      <c r="A391" s="28"/>
      <c r="B391" s="28" t="s">
        <v>1392</v>
      </c>
      <c r="C391" s="28" t="s">
        <v>104</v>
      </c>
      <c r="D391" s="29">
        <v>37341.696</v>
      </c>
      <c r="E391" s="42">
        <v>35222.025</v>
      </c>
      <c r="F391" s="35">
        <f t="shared" si="20"/>
        <v>-2119.671000000002</v>
      </c>
      <c r="G391" s="35">
        <f t="shared" si="23"/>
        <v>-5.676418660791416</v>
      </c>
      <c r="H391" s="35">
        <f t="shared" si="21"/>
        <v>-9.041846313541846</v>
      </c>
    </row>
    <row r="392" spans="1:8" ht="13.5" customHeight="1">
      <c r="A392" s="28"/>
      <c r="B392" s="28" t="s">
        <v>1453</v>
      </c>
      <c r="C392" s="28" t="s">
        <v>90</v>
      </c>
      <c r="D392" s="29">
        <v>149714.508</v>
      </c>
      <c r="E392" s="25">
        <v>136009.38</v>
      </c>
      <c r="F392" s="35">
        <f t="shared" si="20"/>
        <v>-13705.127999999997</v>
      </c>
      <c r="G392" s="35">
        <f t="shared" si="23"/>
        <v>-9.15417495811428</v>
      </c>
      <c r="H392" s="35">
        <f t="shared" si="21"/>
        <v>-12.395517657278743</v>
      </c>
    </row>
    <row r="393" spans="1:8" ht="13.5" customHeight="1">
      <c r="A393" s="28"/>
      <c r="B393" s="28" t="s">
        <v>1371</v>
      </c>
      <c r="C393" s="28" t="s">
        <v>101</v>
      </c>
      <c r="D393" s="29">
        <v>56606.513</v>
      </c>
      <c r="E393" s="43">
        <v>50879.808</v>
      </c>
      <c r="F393" s="35">
        <f t="shared" si="20"/>
        <v>-5726.705000000002</v>
      </c>
      <c r="G393" s="35">
        <f t="shared" si="23"/>
        <v>-10.116689222669484</v>
      </c>
      <c r="H393" s="35">
        <f t="shared" si="21"/>
        <v>-13.323689797880323</v>
      </c>
    </row>
    <row r="394" spans="1:8" ht="13.5" customHeight="1">
      <c r="A394" s="28"/>
      <c r="B394" s="28" t="s">
        <v>118</v>
      </c>
      <c r="C394" s="28" t="s">
        <v>119</v>
      </c>
      <c r="D394" s="29">
        <v>609587.467</v>
      </c>
      <c r="E394" s="42">
        <v>531470.934</v>
      </c>
      <c r="F394" s="35">
        <f t="shared" si="20"/>
        <v>-78116.53299999994</v>
      </c>
      <c r="G394" s="35">
        <f t="shared" si="23"/>
        <v>-12.81465535773555</v>
      </c>
      <c r="H394" s="35">
        <f t="shared" si="21"/>
        <v>-15.925393580433699</v>
      </c>
    </row>
    <row r="395" spans="1:8" ht="13.5" customHeight="1">
      <c r="A395" s="28"/>
      <c r="B395" s="28" t="s">
        <v>144</v>
      </c>
      <c r="C395" s="28" t="s">
        <v>145</v>
      </c>
      <c r="D395" s="29">
        <v>434307.714</v>
      </c>
      <c r="E395" s="42">
        <v>377316.75</v>
      </c>
      <c r="F395" s="35">
        <f t="shared" si="20"/>
        <v>-56990.96399999998</v>
      </c>
      <c r="G395" s="35">
        <f t="shared" si="23"/>
        <v>-13.122254604945837</v>
      </c>
      <c r="H395" s="35">
        <f t="shared" si="21"/>
        <v>-16.22201780954322</v>
      </c>
    </row>
    <row r="396" spans="1:8" ht="13.5" customHeight="1">
      <c r="A396" s="28"/>
      <c r="B396" s="28" t="s">
        <v>1335</v>
      </c>
      <c r="C396" s="28" t="s">
        <v>85</v>
      </c>
      <c r="D396" s="29">
        <v>574946.999</v>
      </c>
      <c r="E396" s="25">
        <v>499493.567</v>
      </c>
      <c r="F396" s="35">
        <f aca="true" t="shared" si="24" ref="F396:F474">E396-D396</f>
        <v>-75453.43199999997</v>
      </c>
      <c r="G396" s="35">
        <f t="shared" si="23"/>
        <v>-13.123545671381088</v>
      </c>
      <c r="H396" s="35">
        <f t="shared" si="21"/>
        <v>-16.22326281124449</v>
      </c>
    </row>
    <row r="397" spans="1:8" ht="13.5" customHeight="1">
      <c r="A397" s="28"/>
      <c r="B397" s="28" t="s">
        <v>158</v>
      </c>
      <c r="C397" s="28" t="s">
        <v>159</v>
      </c>
      <c r="D397" s="29">
        <v>602824.093</v>
      </c>
      <c r="E397" s="42">
        <v>521624.741</v>
      </c>
      <c r="F397" s="35">
        <f t="shared" si="24"/>
        <v>-81199.35200000001</v>
      </c>
      <c r="G397" s="35">
        <f t="shared" si="23"/>
        <v>-13.469825267916091</v>
      </c>
      <c r="H397" s="35">
        <f t="shared" si="21"/>
        <v>-16.557187290286958</v>
      </c>
    </row>
    <row r="398" spans="1:8" ht="13.5" customHeight="1">
      <c r="A398" s="28"/>
      <c r="B398" s="28" t="s">
        <v>1545</v>
      </c>
      <c r="C398" s="28" t="s">
        <v>1401</v>
      </c>
      <c r="D398" s="29">
        <v>1225792.526</v>
      </c>
      <c r="E398" s="42">
        <v>1051643.841</v>
      </c>
      <c r="F398" s="35">
        <f t="shared" si="24"/>
        <v>-174148.68500000006</v>
      </c>
      <c r="G398" s="35">
        <f t="shared" si="23"/>
        <v>-14.207027804964778</v>
      </c>
      <c r="H398" s="35">
        <f aca="true" t="shared" si="25" ref="H398:H439">(((E398/(D398/0.9643204))-1)*100)</f>
        <v>-17.268086735694766</v>
      </c>
    </row>
    <row r="399" spans="1:8" ht="13.5" customHeight="1">
      <c r="A399" s="28"/>
      <c r="B399" s="28" t="s">
        <v>1337</v>
      </c>
      <c r="C399" s="28" t="s">
        <v>86</v>
      </c>
      <c r="D399" s="29">
        <v>170774.187</v>
      </c>
      <c r="E399" s="25">
        <v>146052.438</v>
      </c>
      <c r="F399" s="35">
        <f t="shared" si="24"/>
        <v>-24721.74900000001</v>
      </c>
      <c r="G399" s="35">
        <f t="shared" si="23"/>
        <v>-14.4762797201898</v>
      </c>
      <c r="H399" s="35">
        <f t="shared" si="25"/>
        <v>-17.52773185028532</v>
      </c>
    </row>
    <row r="400" spans="1:8" ht="13.5" customHeight="1">
      <c r="A400" s="28"/>
      <c r="B400" s="28" t="s">
        <v>112</v>
      </c>
      <c r="C400" s="28" t="s">
        <v>113</v>
      </c>
      <c r="D400" s="29">
        <v>400184.988</v>
      </c>
      <c r="E400" s="42">
        <v>338810.409</v>
      </c>
      <c r="F400" s="35">
        <f t="shared" si="24"/>
        <v>-61374.57900000003</v>
      </c>
      <c r="G400" s="35">
        <f t="shared" si="23"/>
        <v>-15.336552054771236</v>
      </c>
      <c r="H400" s="35">
        <f t="shared" si="25"/>
        <v>-18.35731001207782</v>
      </c>
    </row>
    <row r="401" spans="1:8" ht="13.5" customHeight="1">
      <c r="A401" s="28"/>
      <c r="B401" s="28" t="s">
        <v>126</v>
      </c>
      <c r="C401" s="28" t="s">
        <v>127</v>
      </c>
      <c r="D401" s="29">
        <v>479416.359</v>
      </c>
      <c r="E401" s="42">
        <v>403052.453</v>
      </c>
      <c r="F401" s="35">
        <f t="shared" si="24"/>
        <v>-76363.90600000002</v>
      </c>
      <c r="G401" s="35">
        <f t="shared" si="23"/>
        <v>-15.92851486321517</v>
      </c>
      <c r="H401" s="35">
        <f t="shared" si="25"/>
        <v>-18.928151824301597</v>
      </c>
    </row>
    <row r="402" spans="1:8" ht="13.5" customHeight="1">
      <c r="A402" s="28"/>
      <c r="B402" s="28" t="s">
        <v>1457</v>
      </c>
      <c r="C402" s="28" t="s">
        <v>92</v>
      </c>
      <c r="D402" s="29">
        <v>194462.003</v>
      </c>
      <c r="E402" s="25">
        <v>162051.614</v>
      </c>
      <c r="F402" s="35">
        <f t="shared" si="24"/>
        <v>-32410.388999999996</v>
      </c>
      <c r="G402" s="35">
        <f t="shared" si="23"/>
        <v>-16.666695035533497</v>
      </c>
      <c r="H402" s="35">
        <f t="shared" si="25"/>
        <v>-19.639994023343675</v>
      </c>
    </row>
    <row r="403" spans="1:8" ht="13.5" customHeight="1">
      <c r="A403" s="28"/>
      <c r="B403" s="28" t="s">
        <v>1469</v>
      </c>
      <c r="C403" s="28" t="s">
        <v>102</v>
      </c>
      <c r="D403" s="29">
        <v>42802.415</v>
      </c>
      <c r="E403" s="42">
        <v>34493.217</v>
      </c>
      <c r="F403" s="35">
        <f t="shared" si="24"/>
        <v>-8309.198000000004</v>
      </c>
      <c r="G403" s="35">
        <f t="shared" si="23"/>
        <v>-19.412918640221598</v>
      </c>
      <c r="H403" s="35">
        <f t="shared" si="25"/>
        <v>-22.28823346830594</v>
      </c>
    </row>
    <row r="404" spans="1:8" ht="13.5" customHeight="1">
      <c r="A404" s="28"/>
      <c r="B404" s="28" t="s">
        <v>160</v>
      </c>
      <c r="C404" s="28" t="s">
        <v>161</v>
      </c>
      <c r="D404" s="29">
        <v>323702.24</v>
      </c>
      <c r="E404" s="42">
        <v>259517.614</v>
      </c>
      <c r="F404" s="35">
        <f t="shared" si="24"/>
        <v>-64184.62599999999</v>
      </c>
      <c r="G404" s="35">
        <f t="shared" si="23"/>
        <v>-19.82829219841049</v>
      </c>
      <c r="H404" s="35">
        <f t="shared" si="25"/>
        <v>-22.688786664088077</v>
      </c>
    </row>
    <row r="405" spans="1:8" ht="13.5" customHeight="1">
      <c r="A405" s="28"/>
      <c r="B405" s="28" t="s">
        <v>175</v>
      </c>
      <c r="C405" s="28" t="s">
        <v>176</v>
      </c>
      <c r="D405" s="29">
        <v>98769.5</v>
      </c>
      <c r="E405" s="25">
        <v>78937.338</v>
      </c>
      <c r="F405" s="35">
        <f t="shared" si="24"/>
        <v>-19832.161999999997</v>
      </c>
      <c r="G405" s="35">
        <f t="shared" si="23"/>
        <v>-20.079237011425587</v>
      </c>
      <c r="H405" s="35">
        <f t="shared" si="25"/>
        <v>-22.93077786655273</v>
      </c>
    </row>
    <row r="406" spans="1:8" ht="13.5" customHeight="1">
      <c r="A406" s="28"/>
      <c r="B406" s="28" t="s">
        <v>1303</v>
      </c>
      <c r="C406" s="28" t="s">
        <v>1346</v>
      </c>
      <c r="D406" s="29">
        <v>35886.323</v>
      </c>
      <c r="E406" s="25">
        <v>26387.558</v>
      </c>
      <c r="F406" s="35">
        <f t="shared" si="24"/>
        <v>-9498.764999999996</v>
      </c>
      <c r="G406" s="35">
        <f t="shared" si="23"/>
        <v>-26.469039472224555</v>
      </c>
      <c r="H406" s="35">
        <f t="shared" si="25"/>
        <v>-29.092594731471376</v>
      </c>
    </row>
    <row r="407" spans="1:8" ht="13.5" customHeight="1">
      <c r="A407" s="28"/>
      <c r="B407" s="28" t="s">
        <v>1546</v>
      </c>
      <c r="C407" s="28" t="s">
        <v>169</v>
      </c>
      <c r="D407" s="29">
        <v>117579.914</v>
      </c>
      <c r="E407" s="42">
        <v>85574.164</v>
      </c>
      <c r="F407" s="35">
        <f t="shared" si="24"/>
        <v>-32005.75</v>
      </c>
      <c r="G407" s="35">
        <f t="shared" si="23"/>
        <v>-27.22042303926162</v>
      </c>
      <c r="H407" s="35">
        <f t="shared" si="25"/>
        <v>-29.817169233389983</v>
      </c>
    </row>
    <row r="408" spans="1:8" ht="13.5" customHeight="1">
      <c r="A408" s="28"/>
      <c r="B408" s="28" t="s">
        <v>1369</v>
      </c>
      <c r="C408" s="28" t="s">
        <v>100</v>
      </c>
      <c r="D408" s="29">
        <v>231713.852</v>
      </c>
      <c r="E408" s="25">
        <v>154794.415</v>
      </c>
      <c r="F408" s="35">
        <f t="shared" si="24"/>
        <v>-76919.437</v>
      </c>
      <c r="G408" s="35">
        <f t="shared" si="23"/>
        <v>-33.19587341718354</v>
      </c>
      <c r="H408" s="35">
        <f t="shared" si="25"/>
        <v>-35.57941793200779</v>
      </c>
    </row>
    <row r="409" spans="1:8" ht="13.5" customHeight="1">
      <c r="A409" s="28"/>
      <c r="B409" s="54">
        <v>113</v>
      </c>
      <c r="C409" s="55" t="s">
        <v>81</v>
      </c>
      <c r="D409" s="29">
        <v>673533.2</v>
      </c>
      <c r="E409" s="25">
        <v>442051.963</v>
      </c>
      <c r="F409" s="35">
        <f t="shared" si="24"/>
        <v>-231481.23699999996</v>
      </c>
      <c r="G409" s="35">
        <f aca="true" t="shared" si="26" ref="G409:G439">(E409/D409-1)*100</f>
        <v>-34.368199964010685</v>
      </c>
      <c r="H409" s="35">
        <f t="shared" si="25"/>
        <v>-36.709916336574764</v>
      </c>
    </row>
    <row r="410" spans="1:8" ht="10.5" customHeight="1">
      <c r="A410" s="28"/>
      <c r="B410" s="28" t="s">
        <v>132</v>
      </c>
      <c r="C410" s="28" t="s">
        <v>133</v>
      </c>
      <c r="D410" s="29">
        <v>580095.567</v>
      </c>
      <c r="E410" s="42">
        <v>377450.144</v>
      </c>
      <c r="F410" s="35">
        <f t="shared" si="24"/>
        <v>-202645.42300000007</v>
      </c>
      <c r="G410" s="35">
        <f t="shared" si="26"/>
        <v>-34.93311008184278</v>
      </c>
      <c r="H410" s="35">
        <f t="shared" si="25"/>
        <v>-37.25467068736666</v>
      </c>
    </row>
    <row r="411" spans="1:8" ht="14.25" customHeight="1" thickBot="1">
      <c r="A411" s="44"/>
      <c r="B411" s="44" t="s">
        <v>162</v>
      </c>
      <c r="C411" s="44" t="s">
        <v>163</v>
      </c>
      <c r="D411" s="46">
        <v>1135832.569</v>
      </c>
      <c r="E411" s="51">
        <v>714878.021</v>
      </c>
      <c r="F411" s="48">
        <f t="shared" si="24"/>
        <v>-420954.54799999995</v>
      </c>
      <c r="G411" s="48">
        <f t="shared" si="26"/>
        <v>-37.061320434807854</v>
      </c>
      <c r="H411" s="48">
        <f t="shared" si="25"/>
        <v>-39.30694734622209</v>
      </c>
    </row>
    <row r="412" spans="1:8" ht="14.25" customHeight="1">
      <c r="A412" s="366" t="s">
        <v>1379</v>
      </c>
      <c r="B412" s="366"/>
      <c r="C412" s="366"/>
      <c r="D412" s="366"/>
      <c r="E412" s="366"/>
      <c r="F412" s="366"/>
      <c r="G412" s="366"/>
      <c r="H412" s="366"/>
    </row>
    <row r="413" spans="1:8" ht="14.25" customHeight="1">
      <c r="A413" s="366" t="s">
        <v>1295</v>
      </c>
      <c r="B413" s="366"/>
      <c r="C413" s="366"/>
      <c r="D413" s="366"/>
      <c r="E413" s="366"/>
      <c r="F413" s="366"/>
      <c r="G413" s="366"/>
      <c r="H413" s="366"/>
    </row>
    <row r="414" spans="1:8" ht="14.25" customHeight="1">
      <c r="A414" s="369" t="s">
        <v>1005</v>
      </c>
      <c r="B414" s="369"/>
      <c r="C414" s="369"/>
      <c r="D414" s="369"/>
      <c r="E414" s="369"/>
      <c r="F414" s="369"/>
      <c r="G414" s="369"/>
      <c r="H414" s="369"/>
    </row>
    <row r="415" spans="1:8" ht="14.25" customHeight="1" thickBot="1">
      <c r="A415" s="370" t="s">
        <v>1006</v>
      </c>
      <c r="B415" s="370"/>
      <c r="C415" s="370"/>
      <c r="D415" s="370"/>
      <c r="E415" s="370"/>
      <c r="F415" s="370"/>
      <c r="G415" s="370"/>
      <c r="H415" s="100"/>
    </row>
    <row r="416" spans="1:8" ht="30">
      <c r="A416" s="281"/>
      <c r="B416" s="382" t="s">
        <v>989</v>
      </c>
      <c r="C416" s="382"/>
      <c r="D416" s="282" t="s">
        <v>994</v>
      </c>
      <c r="E416" s="260" t="s">
        <v>995</v>
      </c>
      <c r="F416" s="260" t="s">
        <v>1297</v>
      </c>
      <c r="G416" s="283" t="s">
        <v>1298</v>
      </c>
      <c r="H416" s="260" t="s">
        <v>1299</v>
      </c>
    </row>
    <row r="417" spans="1:8" ht="14.25" customHeight="1" thickBot="1">
      <c r="A417" s="266"/>
      <c r="B417" s="263"/>
      <c r="C417" s="263"/>
      <c r="D417" s="264">
        <v>2002</v>
      </c>
      <c r="E417" s="264">
        <v>2003</v>
      </c>
      <c r="F417" s="265" t="s">
        <v>1300</v>
      </c>
      <c r="G417" s="265" t="s">
        <v>1301</v>
      </c>
      <c r="H417" s="265" t="s">
        <v>1301</v>
      </c>
    </row>
    <row r="418" spans="1:8" ht="17.25" customHeight="1">
      <c r="A418" s="28"/>
      <c r="B418" s="28" t="s">
        <v>128</v>
      </c>
      <c r="C418" s="28" t="s">
        <v>129</v>
      </c>
      <c r="D418" s="29">
        <v>503651.655</v>
      </c>
      <c r="E418" s="42">
        <v>315539.825</v>
      </c>
      <c r="F418" s="35">
        <f t="shared" si="24"/>
        <v>-188111.83000000002</v>
      </c>
      <c r="G418" s="35">
        <f t="shared" si="26"/>
        <v>-37.34959036320451</v>
      </c>
      <c r="H418" s="35">
        <f t="shared" si="25"/>
        <v>-39.584931918881516</v>
      </c>
    </row>
    <row r="419" spans="1:8" s="101" customFormat="1" ht="15.75" customHeight="1" thickBot="1">
      <c r="A419" s="28"/>
      <c r="B419" s="28" t="s">
        <v>156</v>
      </c>
      <c r="C419" s="28" t="s">
        <v>157</v>
      </c>
      <c r="D419" s="29">
        <v>441836.593</v>
      </c>
      <c r="E419" s="42">
        <v>273291.789</v>
      </c>
      <c r="F419" s="35">
        <f t="shared" si="24"/>
        <v>-168544.804</v>
      </c>
      <c r="G419" s="35">
        <f t="shared" si="26"/>
        <v>-38.14641129101772</v>
      </c>
      <c r="H419" s="35">
        <f t="shared" si="25"/>
        <v>-40.35332259471872</v>
      </c>
    </row>
    <row r="420" spans="1:191" s="352" customFormat="1" ht="17.25" customHeight="1" thickBot="1">
      <c r="A420" s="28"/>
      <c r="B420" s="28" t="s">
        <v>122</v>
      </c>
      <c r="C420" s="28" t="s">
        <v>123</v>
      </c>
      <c r="D420" s="29">
        <v>465367.429</v>
      </c>
      <c r="E420" s="42">
        <v>285758.381</v>
      </c>
      <c r="F420" s="35">
        <f t="shared" si="24"/>
        <v>-179609.048</v>
      </c>
      <c r="G420" s="35">
        <f t="shared" si="26"/>
        <v>-38.59510503043821</v>
      </c>
      <c r="H420" s="35">
        <f t="shared" si="25"/>
        <v>-40.78600712099419</v>
      </c>
      <c r="I420" s="289"/>
      <c r="J420" s="289"/>
      <c r="K420" s="289"/>
      <c r="L420" s="289"/>
      <c r="M420" s="289"/>
      <c r="N420" s="289"/>
      <c r="O420" s="289"/>
      <c r="P420" s="289"/>
      <c r="Q420" s="289"/>
      <c r="R420" s="289"/>
      <c r="S420" s="289"/>
      <c r="T420" s="289"/>
      <c r="U420" s="289"/>
      <c r="V420" s="289"/>
      <c r="W420" s="289"/>
      <c r="X420" s="289"/>
      <c r="Y420" s="289"/>
      <c r="Z420" s="289"/>
      <c r="AA420" s="289"/>
      <c r="AB420" s="289"/>
      <c r="AC420" s="289"/>
      <c r="AD420" s="289"/>
      <c r="AE420" s="289"/>
      <c r="AF420" s="289"/>
      <c r="AG420" s="289"/>
      <c r="AH420" s="289"/>
      <c r="AI420" s="289"/>
      <c r="AJ420" s="289"/>
      <c r="AK420" s="289"/>
      <c r="AL420" s="289"/>
      <c r="AM420" s="289"/>
      <c r="AN420" s="289"/>
      <c r="AO420" s="289"/>
      <c r="AP420" s="289"/>
      <c r="AQ420" s="289"/>
      <c r="AR420" s="289"/>
      <c r="AS420" s="289"/>
      <c r="AT420" s="289"/>
      <c r="AU420" s="289"/>
      <c r="AV420" s="289"/>
      <c r="AW420" s="289"/>
      <c r="AX420" s="289"/>
      <c r="AY420" s="289"/>
      <c r="AZ420" s="289"/>
      <c r="BA420" s="289"/>
      <c r="BB420" s="289"/>
      <c r="BC420" s="289"/>
      <c r="BD420" s="289"/>
      <c r="BE420" s="289"/>
      <c r="BF420" s="289"/>
      <c r="BG420" s="289"/>
      <c r="BH420" s="289"/>
      <c r="BI420" s="289"/>
      <c r="BJ420" s="289"/>
      <c r="BK420" s="289"/>
      <c r="BL420" s="289"/>
      <c r="BM420" s="289"/>
      <c r="BN420" s="289"/>
      <c r="BO420" s="289"/>
      <c r="BP420" s="289"/>
      <c r="BQ420" s="289"/>
      <c r="BR420" s="289"/>
      <c r="BS420" s="289"/>
      <c r="BT420" s="289"/>
      <c r="BU420" s="289"/>
      <c r="BV420" s="289"/>
      <c r="BW420" s="289"/>
      <c r="BX420" s="289"/>
      <c r="BY420" s="289"/>
      <c r="BZ420" s="289"/>
      <c r="CA420" s="289"/>
      <c r="CB420" s="289"/>
      <c r="CC420" s="289"/>
      <c r="CD420" s="289"/>
      <c r="CE420" s="289"/>
      <c r="CF420" s="289"/>
      <c r="CG420" s="289"/>
      <c r="CH420" s="289"/>
      <c r="CI420" s="289"/>
      <c r="CJ420" s="289"/>
      <c r="CK420" s="289"/>
      <c r="CL420" s="289"/>
      <c r="CM420" s="289"/>
      <c r="CN420" s="289"/>
      <c r="CO420" s="289"/>
      <c r="CP420" s="289"/>
      <c r="CQ420" s="289"/>
      <c r="CR420" s="289"/>
      <c r="CS420" s="289"/>
      <c r="CT420" s="289"/>
      <c r="CU420" s="289"/>
      <c r="CV420" s="289"/>
      <c r="CW420" s="289"/>
      <c r="CX420" s="289"/>
      <c r="CY420" s="289"/>
      <c r="CZ420" s="289"/>
      <c r="DA420" s="289"/>
      <c r="DB420" s="289"/>
      <c r="DC420" s="289"/>
      <c r="DD420" s="289"/>
      <c r="DE420" s="289"/>
      <c r="DF420" s="289"/>
      <c r="DG420" s="289"/>
      <c r="DH420" s="289"/>
      <c r="DI420" s="289"/>
      <c r="DJ420" s="289"/>
      <c r="DK420" s="289"/>
      <c r="DL420" s="289"/>
      <c r="DM420" s="289"/>
      <c r="DN420" s="289"/>
      <c r="DO420" s="289"/>
      <c r="DP420" s="289"/>
      <c r="DQ420" s="289"/>
      <c r="DR420" s="289"/>
      <c r="DS420" s="289"/>
      <c r="DT420" s="289"/>
      <c r="DU420" s="289"/>
      <c r="DV420" s="289"/>
      <c r="DW420" s="289"/>
      <c r="DX420" s="289"/>
      <c r="DY420" s="289"/>
      <c r="DZ420" s="289"/>
      <c r="EA420" s="289"/>
      <c r="EB420" s="289"/>
      <c r="EC420" s="289"/>
      <c r="ED420" s="289"/>
      <c r="EE420" s="289"/>
      <c r="EF420" s="289"/>
      <c r="EG420" s="289"/>
      <c r="EH420" s="289"/>
      <c r="EI420" s="289"/>
      <c r="EJ420" s="289"/>
      <c r="EK420" s="289"/>
      <c r="EL420" s="289"/>
      <c r="EM420" s="289"/>
      <c r="EN420" s="289"/>
      <c r="EO420" s="289"/>
      <c r="EP420" s="289"/>
      <c r="EQ420" s="289"/>
      <c r="ER420" s="289"/>
      <c r="ES420" s="289"/>
      <c r="ET420" s="289"/>
      <c r="EU420" s="289"/>
      <c r="EV420" s="289"/>
      <c r="EW420" s="289"/>
      <c r="EX420" s="289"/>
      <c r="EY420" s="289"/>
      <c r="EZ420" s="289"/>
      <c r="FA420" s="289"/>
      <c r="FB420" s="289"/>
      <c r="FC420" s="289"/>
      <c r="FD420" s="289"/>
      <c r="FE420" s="289"/>
      <c r="FF420" s="289"/>
      <c r="FG420" s="289"/>
      <c r="FH420" s="289"/>
      <c r="FI420" s="289"/>
      <c r="FJ420" s="289"/>
      <c r="FK420" s="289"/>
      <c r="FL420" s="289"/>
      <c r="FM420" s="289"/>
      <c r="FN420" s="289"/>
      <c r="FO420" s="289"/>
      <c r="FP420" s="289"/>
      <c r="FQ420" s="289"/>
      <c r="FR420" s="289"/>
      <c r="FS420" s="289"/>
      <c r="FT420" s="289"/>
      <c r="FU420" s="289"/>
      <c r="FV420" s="289"/>
      <c r="FW420" s="289"/>
      <c r="FX420" s="289"/>
      <c r="FY420" s="289"/>
      <c r="FZ420" s="289"/>
      <c r="GA420" s="289"/>
      <c r="GB420" s="289"/>
      <c r="GC420" s="289"/>
      <c r="GD420" s="289"/>
      <c r="GE420" s="289"/>
      <c r="GF420" s="289"/>
      <c r="GG420" s="289"/>
      <c r="GH420" s="289"/>
      <c r="GI420" s="289"/>
    </row>
    <row r="421" spans="1:8" ht="17.25" customHeight="1">
      <c r="A421" s="28"/>
      <c r="B421" s="28" t="s">
        <v>148</v>
      </c>
      <c r="C421" s="28" t="s">
        <v>149</v>
      </c>
      <c r="D421" s="29">
        <v>379327.149</v>
      </c>
      <c r="E421" s="42">
        <v>212406.476</v>
      </c>
      <c r="F421" s="35">
        <f t="shared" si="24"/>
        <v>-166920.67299999998</v>
      </c>
      <c r="G421" s="35">
        <f t="shared" si="26"/>
        <v>-44.00440976609349</v>
      </c>
      <c r="H421" s="35">
        <f t="shared" si="25"/>
        <v>-46.00231002740318</v>
      </c>
    </row>
    <row r="422" spans="1:8" ht="16.5" customHeight="1">
      <c r="A422" s="28"/>
      <c r="B422" s="28" t="s">
        <v>83</v>
      </c>
      <c r="C422" s="28" t="s">
        <v>84</v>
      </c>
      <c r="D422" s="29">
        <v>272255.52</v>
      </c>
      <c r="E422" s="25">
        <v>141912.783</v>
      </c>
      <c r="F422" s="35">
        <f t="shared" si="24"/>
        <v>-130342.73700000002</v>
      </c>
      <c r="G422" s="35">
        <f t="shared" si="26"/>
        <v>-47.87514941845807</v>
      </c>
      <c r="H422" s="35">
        <f t="shared" si="25"/>
        <v>-49.73494323726726</v>
      </c>
    </row>
    <row r="423" spans="1:8" ht="16.5" customHeight="1">
      <c r="A423" s="28"/>
      <c r="B423" s="28" t="s">
        <v>152</v>
      </c>
      <c r="C423" s="28" t="s">
        <v>153</v>
      </c>
      <c r="D423" s="29">
        <v>794685.267</v>
      </c>
      <c r="E423" s="42">
        <v>380088.857</v>
      </c>
      <c r="F423" s="35">
        <f t="shared" si="24"/>
        <v>-414596.41</v>
      </c>
      <c r="G423" s="35">
        <f t="shared" si="26"/>
        <v>-52.171145888375946</v>
      </c>
      <c r="H423" s="35">
        <f t="shared" si="25"/>
        <v>-53.87766027153707</v>
      </c>
    </row>
    <row r="424" spans="1:8" ht="15.75" customHeight="1">
      <c r="A424" s="28"/>
      <c r="B424" s="28" t="s">
        <v>166</v>
      </c>
      <c r="C424" s="28" t="s">
        <v>167</v>
      </c>
      <c r="D424" s="29">
        <v>656850.56</v>
      </c>
      <c r="E424" s="42">
        <v>276175.653</v>
      </c>
      <c r="F424" s="35">
        <f t="shared" si="24"/>
        <v>-380674.90700000006</v>
      </c>
      <c r="G424" s="35">
        <f t="shared" si="26"/>
        <v>-57.95456838767101</v>
      </c>
      <c r="H424" s="35">
        <f t="shared" si="25"/>
        <v>-59.45473256942626</v>
      </c>
    </row>
    <row r="425" spans="1:8" ht="13.5" customHeight="1">
      <c r="A425" s="28"/>
      <c r="B425" s="28" t="s">
        <v>138</v>
      </c>
      <c r="C425" s="28" t="s">
        <v>139</v>
      </c>
      <c r="D425" s="29">
        <v>519468.231</v>
      </c>
      <c r="E425" s="42">
        <v>197236.992</v>
      </c>
      <c r="F425" s="35">
        <f t="shared" si="24"/>
        <v>-322231.23900000006</v>
      </c>
      <c r="G425" s="35">
        <f t="shared" si="26"/>
        <v>-62.030980870512565</v>
      </c>
      <c r="H425" s="35">
        <f t="shared" si="25"/>
        <v>-63.385700285445026</v>
      </c>
    </row>
    <row r="426" spans="1:8" s="101" customFormat="1" ht="20.25" customHeight="1" thickBot="1">
      <c r="A426" s="28"/>
      <c r="B426" s="28" t="s">
        <v>110</v>
      </c>
      <c r="C426" s="28" t="s">
        <v>111</v>
      </c>
      <c r="D426" s="29">
        <v>1005894.499</v>
      </c>
      <c r="E426" s="42">
        <v>242561.81</v>
      </c>
      <c r="F426" s="35">
        <f t="shared" si="24"/>
        <v>-763332.689</v>
      </c>
      <c r="G426" s="35">
        <f t="shared" si="26"/>
        <v>-75.88595918944378</v>
      </c>
      <c r="H426" s="35">
        <f t="shared" si="25"/>
        <v>-76.7463385199481</v>
      </c>
    </row>
    <row r="427" spans="1:8" ht="14.25" customHeight="1">
      <c r="A427" s="28"/>
      <c r="B427" s="28" t="s">
        <v>1506</v>
      </c>
      <c r="C427" s="28" t="s">
        <v>88</v>
      </c>
      <c r="D427" s="29">
        <v>348625.332</v>
      </c>
      <c r="E427" s="25">
        <v>47525.435</v>
      </c>
      <c r="F427" s="35">
        <f t="shared" si="24"/>
        <v>-301099.897</v>
      </c>
      <c r="G427" s="35">
        <f t="shared" si="26"/>
        <v>-86.3677619961363</v>
      </c>
      <c r="H427" s="35">
        <f t="shared" si="25"/>
        <v>-86.85415479521895</v>
      </c>
    </row>
    <row r="428" spans="1:8" s="101" customFormat="1" ht="13.5" customHeight="1" thickBot="1">
      <c r="A428" s="44"/>
      <c r="B428" s="44" t="s">
        <v>1460</v>
      </c>
      <c r="C428" s="44" t="s">
        <v>96</v>
      </c>
      <c r="D428" s="46">
        <v>793355.931</v>
      </c>
      <c r="E428" s="47">
        <v>43834.791</v>
      </c>
      <c r="F428" s="48">
        <f t="shared" si="24"/>
        <v>-749521.14</v>
      </c>
      <c r="G428" s="48">
        <f t="shared" si="26"/>
        <v>-94.4747635598126</v>
      </c>
      <c r="H428" s="48">
        <f t="shared" si="25"/>
        <v>-94.67190178590391</v>
      </c>
    </row>
    <row r="429" spans="1:8" ht="3.75" customHeight="1">
      <c r="A429" s="28"/>
      <c r="B429" s="28"/>
      <c r="C429" s="28"/>
      <c r="D429" s="29"/>
      <c r="E429" s="25"/>
      <c r="F429" s="35"/>
      <c r="G429" s="35"/>
      <c r="H429" s="35"/>
    </row>
    <row r="430" spans="1:8" ht="3.75" customHeight="1">
      <c r="A430" s="28"/>
      <c r="B430" s="28"/>
      <c r="C430" s="28"/>
      <c r="D430" s="29"/>
      <c r="E430" s="25"/>
      <c r="F430" s="35"/>
      <c r="G430" s="35"/>
      <c r="H430" s="35"/>
    </row>
    <row r="431" spans="1:8" ht="12" customHeight="1">
      <c r="A431" s="366" t="s">
        <v>519</v>
      </c>
      <c r="B431" s="366"/>
      <c r="C431" s="366"/>
      <c r="D431" s="366"/>
      <c r="E431" s="366"/>
      <c r="F431" s="366"/>
      <c r="G431" s="366"/>
      <c r="H431" s="366"/>
    </row>
    <row r="432" spans="1:8" ht="15" customHeight="1">
      <c r="A432" s="366" t="s">
        <v>1295</v>
      </c>
      <c r="B432" s="366"/>
      <c r="C432" s="366"/>
      <c r="D432" s="366"/>
      <c r="E432" s="366"/>
      <c r="F432" s="366"/>
      <c r="G432" s="366"/>
      <c r="H432" s="366"/>
    </row>
    <row r="433" spans="1:8" ht="15.75" customHeight="1">
      <c r="A433" s="369" t="s">
        <v>1005</v>
      </c>
      <c r="B433" s="369"/>
      <c r="C433" s="369"/>
      <c r="D433" s="369"/>
      <c r="E433" s="369"/>
      <c r="F433" s="369"/>
      <c r="G433" s="369"/>
      <c r="H433" s="369"/>
    </row>
    <row r="434" spans="1:8" ht="10.5" customHeight="1" thickBot="1">
      <c r="A434" s="370" t="s">
        <v>1006</v>
      </c>
      <c r="B434" s="370"/>
      <c r="C434" s="370"/>
      <c r="D434" s="370"/>
      <c r="E434" s="370"/>
      <c r="F434" s="370"/>
      <c r="G434" s="370"/>
      <c r="H434" s="100"/>
    </row>
    <row r="435" spans="1:8" ht="30" customHeight="1">
      <c r="A435" s="281"/>
      <c r="B435" s="382" t="s">
        <v>989</v>
      </c>
      <c r="C435" s="382"/>
      <c r="D435" s="282" t="s">
        <v>994</v>
      </c>
      <c r="E435" s="260" t="s">
        <v>995</v>
      </c>
      <c r="F435" s="260" t="s">
        <v>1297</v>
      </c>
      <c r="G435" s="283" t="s">
        <v>1298</v>
      </c>
      <c r="H435" s="260" t="s">
        <v>1299</v>
      </c>
    </row>
    <row r="436" spans="1:8" ht="16.5" customHeight="1" thickBot="1">
      <c r="A436" s="266"/>
      <c r="B436" s="263"/>
      <c r="C436" s="263"/>
      <c r="D436" s="264">
        <v>2002</v>
      </c>
      <c r="E436" s="264">
        <v>2003</v>
      </c>
      <c r="F436" s="265" t="s">
        <v>1300</v>
      </c>
      <c r="G436" s="265" t="s">
        <v>1301</v>
      </c>
      <c r="H436" s="265" t="s">
        <v>1301</v>
      </c>
    </row>
    <row r="437" spans="1:8" ht="16.5" customHeight="1">
      <c r="A437" s="28"/>
      <c r="B437" s="28"/>
      <c r="C437" s="28"/>
      <c r="D437" s="29"/>
      <c r="E437" s="25"/>
      <c r="F437" s="35"/>
      <c r="G437" s="35"/>
      <c r="H437" s="35"/>
    </row>
    <row r="438" spans="1:191" s="8" customFormat="1" ht="18.75" customHeight="1">
      <c r="A438" s="383" t="s">
        <v>183</v>
      </c>
      <c r="B438" s="383"/>
      <c r="C438" s="383"/>
      <c r="D438" s="27">
        <f>SUM(D439:D506)+SUM(D513:D536)</f>
        <v>6425959</v>
      </c>
      <c r="E438" s="27">
        <f>SUM(E439:E506)+SUM(E513:E536)</f>
        <v>5311439.999999999</v>
      </c>
      <c r="F438" s="34">
        <f>E438-D438</f>
        <v>-1114519.000000001</v>
      </c>
      <c r="G438" s="34">
        <f t="shared" si="26"/>
        <v>-17.344010442643675</v>
      </c>
      <c r="H438" s="34">
        <f t="shared" si="25"/>
        <v>-20.29314308765433</v>
      </c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  <c r="BZ438" s="91"/>
      <c r="CA438" s="91"/>
      <c r="CB438" s="91"/>
      <c r="CC438" s="91"/>
      <c r="CD438" s="91"/>
      <c r="CE438" s="91"/>
      <c r="CF438" s="91"/>
      <c r="CG438" s="91"/>
      <c r="CH438" s="91"/>
      <c r="CI438" s="91"/>
      <c r="CJ438" s="91"/>
      <c r="CK438" s="91"/>
      <c r="CL438" s="91"/>
      <c r="CM438" s="91"/>
      <c r="CN438" s="91"/>
      <c r="CO438" s="91"/>
      <c r="CP438" s="91"/>
      <c r="CQ438" s="91"/>
      <c r="CR438" s="91"/>
      <c r="CS438" s="91"/>
      <c r="CT438" s="91"/>
      <c r="CU438" s="91"/>
      <c r="CV438" s="91"/>
      <c r="CW438" s="91"/>
      <c r="CX438" s="91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</row>
    <row r="439" spans="1:8" ht="14.25" customHeight="1">
      <c r="A439" s="28"/>
      <c r="B439" s="28" t="s">
        <v>1546</v>
      </c>
      <c r="C439" s="28" t="s">
        <v>1604</v>
      </c>
      <c r="D439" s="29">
        <v>34660.317</v>
      </c>
      <c r="E439" s="25">
        <v>88108.293</v>
      </c>
      <c r="F439" s="35">
        <f t="shared" si="24"/>
        <v>53447.976</v>
      </c>
      <c r="G439" s="35">
        <f t="shared" si="26"/>
        <v>154.2050985857977</v>
      </c>
      <c r="H439" s="35">
        <f t="shared" si="25"/>
        <v>145.13516235029584</v>
      </c>
    </row>
    <row r="440" spans="1:8" ht="23.25" customHeight="1">
      <c r="A440" s="28"/>
      <c r="B440" s="28">
        <v>121</v>
      </c>
      <c r="C440" s="28" t="s">
        <v>188</v>
      </c>
      <c r="D440" s="50">
        <v>0</v>
      </c>
      <c r="E440" s="25">
        <v>7952.725</v>
      </c>
      <c r="F440" s="35">
        <f t="shared" si="24"/>
        <v>7952.725</v>
      </c>
      <c r="G440" s="35">
        <v>100</v>
      </c>
      <c r="H440" s="50">
        <v>100</v>
      </c>
    </row>
    <row r="441" spans="1:8" ht="13.5" customHeight="1">
      <c r="A441" s="28"/>
      <c r="B441" s="28">
        <v>122</v>
      </c>
      <c r="C441" s="28" t="s">
        <v>189</v>
      </c>
      <c r="D441" s="50">
        <v>0</v>
      </c>
      <c r="E441" s="25">
        <v>7886.087</v>
      </c>
      <c r="F441" s="35">
        <f t="shared" si="24"/>
        <v>7886.087</v>
      </c>
      <c r="G441" s="35">
        <v>100</v>
      </c>
      <c r="H441" s="50">
        <v>100</v>
      </c>
    </row>
    <row r="442" spans="1:8" ht="14.25" customHeight="1">
      <c r="A442" s="28"/>
      <c r="B442" s="28">
        <v>123</v>
      </c>
      <c r="C442" s="28" t="s">
        <v>1612</v>
      </c>
      <c r="D442" s="50">
        <v>0</v>
      </c>
      <c r="E442" s="25">
        <v>7679.454</v>
      </c>
      <c r="F442" s="35">
        <f t="shared" si="24"/>
        <v>7679.454</v>
      </c>
      <c r="G442" s="35">
        <v>100</v>
      </c>
      <c r="H442" s="50">
        <v>100</v>
      </c>
    </row>
    <row r="443" spans="1:8" ht="16.5" customHeight="1">
      <c r="A443" s="28"/>
      <c r="B443" s="28">
        <v>124</v>
      </c>
      <c r="C443" s="28" t="s">
        <v>190</v>
      </c>
      <c r="D443" s="50">
        <v>0</v>
      </c>
      <c r="E443" s="25">
        <v>5267.431</v>
      </c>
      <c r="F443" s="35">
        <f t="shared" si="24"/>
        <v>5267.431</v>
      </c>
      <c r="G443" s="35">
        <v>100</v>
      </c>
      <c r="H443" s="50">
        <v>100</v>
      </c>
    </row>
    <row r="444" spans="1:8" ht="16.5" customHeight="1">
      <c r="A444" s="28"/>
      <c r="B444" s="28">
        <v>125</v>
      </c>
      <c r="C444" s="28" t="s">
        <v>191</v>
      </c>
      <c r="D444" s="50">
        <v>0</v>
      </c>
      <c r="E444" s="25">
        <v>9451.749</v>
      </c>
      <c r="F444" s="35">
        <f t="shared" si="24"/>
        <v>9451.749</v>
      </c>
      <c r="G444" s="35">
        <v>100</v>
      </c>
      <c r="H444" s="50">
        <v>100</v>
      </c>
    </row>
    <row r="445" spans="1:8" ht="12" customHeight="1">
      <c r="A445" s="28"/>
      <c r="B445" s="28">
        <v>126</v>
      </c>
      <c r="C445" s="28" t="s">
        <v>192</v>
      </c>
      <c r="D445" s="50">
        <v>0</v>
      </c>
      <c r="E445" s="25">
        <v>5716.294</v>
      </c>
      <c r="F445" s="35">
        <f t="shared" si="24"/>
        <v>5716.294</v>
      </c>
      <c r="G445" s="35">
        <v>100</v>
      </c>
      <c r="H445" s="50">
        <v>100</v>
      </c>
    </row>
    <row r="446" spans="1:8" ht="13.5" customHeight="1">
      <c r="A446" s="28"/>
      <c r="B446" s="28">
        <v>127</v>
      </c>
      <c r="C446" s="28" t="s">
        <v>193</v>
      </c>
      <c r="D446" s="50">
        <v>0</v>
      </c>
      <c r="E446" s="25">
        <v>7840.205</v>
      </c>
      <c r="F446" s="35">
        <f t="shared" si="24"/>
        <v>7840.205</v>
      </c>
      <c r="G446" s="35">
        <v>100</v>
      </c>
      <c r="H446" s="50">
        <v>100</v>
      </c>
    </row>
    <row r="447" spans="1:8" ht="13.5" customHeight="1">
      <c r="A447" s="28"/>
      <c r="B447" s="28">
        <v>128</v>
      </c>
      <c r="C447" s="28" t="s">
        <v>194</v>
      </c>
      <c r="D447" s="50">
        <v>0</v>
      </c>
      <c r="E447" s="25">
        <v>9001.623</v>
      </c>
      <c r="F447" s="35">
        <f t="shared" si="24"/>
        <v>9001.623</v>
      </c>
      <c r="G447" s="35">
        <v>100</v>
      </c>
      <c r="H447" s="50">
        <v>100</v>
      </c>
    </row>
    <row r="448" spans="1:8" ht="13.5" customHeight="1">
      <c r="A448" s="28"/>
      <c r="B448" s="28">
        <v>129</v>
      </c>
      <c r="C448" s="28" t="s">
        <v>195</v>
      </c>
      <c r="D448" s="50">
        <v>0</v>
      </c>
      <c r="E448" s="25">
        <v>9465.72</v>
      </c>
      <c r="F448" s="35">
        <f t="shared" si="24"/>
        <v>9465.72</v>
      </c>
      <c r="G448" s="35">
        <v>100</v>
      </c>
      <c r="H448" s="50">
        <v>100</v>
      </c>
    </row>
    <row r="449" spans="1:8" ht="13.5" customHeight="1">
      <c r="A449" s="28"/>
      <c r="B449" s="28">
        <v>130</v>
      </c>
      <c r="C449" s="28" t="s">
        <v>1</v>
      </c>
      <c r="D449" s="50">
        <v>0</v>
      </c>
      <c r="E449" s="25">
        <v>8037.556</v>
      </c>
      <c r="F449" s="35">
        <f t="shared" si="24"/>
        <v>8037.556</v>
      </c>
      <c r="G449" s="35">
        <v>100</v>
      </c>
      <c r="H449" s="50">
        <v>100</v>
      </c>
    </row>
    <row r="450" spans="1:8" ht="13.5" customHeight="1">
      <c r="A450" s="28"/>
      <c r="B450" s="28">
        <v>131</v>
      </c>
      <c r="C450" s="28" t="s">
        <v>196</v>
      </c>
      <c r="D450" s="50">
        <v>0</v>
      </c>
      <c r="E450" s="25">
        <v>7465.575</v>
      </c>
      <c r="F450" s="35">
        <f t="shared" si="24"/>
        <v>7465.575</v>
      </c>
      <c r="G450" s="35">
        <v>100</v>
      </c>
      <c r="H450" s="50">
        <v>100</v>
      </c>
    </row>
    <row r="451" spans="1:8" ht="13.5" customHeight="1">
      <c r="A451" s="28"/>
      <c r="B451" s="28">
        <v>132</v>
      </c>
      <c r="C451" s="28" t="s">
        <v>197</v>
      </c>
      <c r="D451" s="50">
        <v>0</v>
      </c>
      <c r="E451" s="25">
        <v>6818.343</v>
      </c>
      <c r="F451" s="35">
        <f t="shared" si="24"/>
        <v>6818.343</v>
      </c>
      <c r="G451" s="35">
        <v>100</v>
      </c>
      <c r="H451" s="50">
        <v>100</v>
      </c>
    </row>
    <row r="452" spans="1:8" ht="13.5" customHeight="1">
      <c r="A452" s="28"/>
      <c r="B452" s="28">
        <v>133</v>
      </c>
      <c r="C452" s="28" t="s">
        <v>198</v>
      </c>
      <c r="D452" s="50">
        <v>0</v>
      </c>
      <c r="E452" s="25">
        <v>6148.082</v>
      </c>
      <c r="F452" s="35">
        <f t="shared" si="24"/>
        <v>6148.082</v>
      </c>
      <c r="G452" s="35">
        <v>100</v>
      </c>
      <c r="H452" s="50">
        <v>100</v>
      </c>
    </row>
    <row r="453" spans="1:8" ht="13.5" customHeight="1">
      <c r="A453" s="28"/>
      <c r="B453" s="28">
        <v>134</v>
      </c>
      <c r="C453" s="28" t="s">
        <v>7</v>
      </c>
      <c r="D453" s="50">
        <v>0</v>
      </c>
      <c r="E453" s="25">
        <v>12197.308</v>
      </c>
      <c r="F453" s="35">
        <f t="shared" si="24"/>
        <v>12197.308</v>
      </c>
      <c r="G453" s="35">
        <v>100</v>
      </c>
      <c r="H453" s="50">
        <v>100</v>
      </c>
    </row>
    <row r="454" spans="1:8" ht="13.5" customHeight="1">
      <c r="A454" s="28"/>
      <c r="B454" s="28">
        <v>135</v>
      </c>
      <c r="C454" s="28" t="s">
        <v>199</v>
      </c>
      <c r="D454" s="50">
        <v>0</v>
      </c>
      <c r="E454" s="25">
        <v>8754.213</v>
      </c>
      <c r="F454" s="35">
        <f t="shared" si="24"/>
        <v>8754.213</v>
      </c>
      <c r="G454" s="35">
        <v>100</v>
      </c>
      <c r="H454" s="50">
        <v>100</v>
      </c>
    </row>
    <row r="455" spans="1:8" ht="13.5" customHeight="1">
      <c r="A455" s="28"/>
      <c r="B455" s="28">
        <v>136</v>
      </c>
      <c r="C455" s="28" t="s">
        <v>200</v>
      </c>
      <c r="D455" s="50">
        <v>0</v>
      </c>
      <c r="E455" s="25">
        <v>8583.292</v>
      </c>
      <c r="F455" s="35">
        <f t="shared" si="24"/>
        <v>8583.292</v>
      </c>
      <c r="G455" s="35">
        <v>100</v>
      </c>
      <c r="H455" s="50">
        <v>100</v>
      </c>
    </row>
    <row r="456" spans="1:8" ht="13.5" customHeight="1">
      <c r="A456" s="28"/>
      <c r="B456" s="28">
        <v>137</v>
      </c>
      <c r="C456" s="28" t="s">
        <v>11</v>
      </c>
      <c r="D456" s="50">
        <v>0</v>
      </c>
      <c r="E456" s="25">
        <v>6738.309</v>
      </c>
      <c r="F456" s="35">
        <f t="shared" si="24"/>
        <v>6738.309</v>
      </c>
      <c r="G456" s="35">
        <v>100</v>
      </c>
      <c r="H456" s="50">
        <v>100</v>
      </c>
    </row>
    <row r="457" spans="1:8" ht="13.5" customHeight="1">
      <c r="A457" s="28"/>
      <c r="B457" s="28">
        <v>138</v>
      </c>
      <c r="C457" s="28" t="s">
        <v>201</v>
      </c>
      <c r="D457" s="50">
        <v>0</v>
      </c>
      <c r="E457" s="25">
        <v>6195.881</v>
      </c>
      <c r="F457" s="35">
        <f t="shared" si="24"/>
        <v>6195.881</v>
      </c>
      <c r="G457" s="35">
        <v>100</v>
      </c>
      <c r="H457" s="50">
        <v>100</v>
      </c>
    </row>
    <row r="458" spans="1:8" ht="13.5" customHeight="1">
      <c r="A458" s="28"/>
      <c r="B458" s="28">
        <v>139</v>
      </c>
      <c r="C458" s="28" t="s">
        <v>202</v>
      </c>
      <c r="D458" s="50">
        <v>0</v>
      </c>
      <c r="E458" s="25">
        <v>11844.346</v>
      </c>
      <c r="F458" s="35">
        <f t="shared" si="24"/>
        <v>11844.346</v>
      </c>
      <c r="G458" s="35">
        <v>100</v>
      </c>
      <c r="H458" s="50">
        <v>100</v>
      </c>
    </row>
    <row r="459" spans="1:8" ht="13.5" customHeight="1">
      <c r="A459" s="28"/>
      <c r="B459" s="28">
        <v>140</v>
      </c>
      <c r="C459" s="28" t="s">
        <v>203</v>
      </c>
      <c r="D459" s="50">
        <v>0</v>
      </c>
      <c r="E459" s="25">
        <v>8155.3</v>
      </c>
      <c r="F459" s="35">
        <f t="shared" si="24"/>
        <v>8155.3</v>
      </c>
      <c r="G459" s="35">
        <v>100</v>
      </c>
      <c r="H459" s="50">
        <v>100</v>
      </c>
    </row>
    <row r="460" spans="1:8" ht="13.5" customHeight="1">
      <c r="A460" s="28"/>
      <c r="B460" s="28">
        <v>141</v>
      </c>
      <c r="C460" s="28" t="s">
        <v>204</v>
      </c>
      <c r="D460" s="50">
        <v>0</v>
      </c>
      <c r="E460" s="25">
        <v>11328.267</v>
      </c>
      <c r="F460" s="35">
        <f t="shared" si="24"/>
        <v>11328.267</v>
      </c>
      <c r="G460" s="35">
        <v>100</v>
      </c>
      <c r="H460" s="50">
        <v>100</v>
      </c>
    </row>
    <row r="461" spans="1:8" ht="13.5" customHeight="1">
      <c r="A461" s="28"/>
      <c r="B461" s="28">
        <v>142</v>
      </c>
      <c r="C461" s="28" t="s">
        <v>205</v>
      </c>
      <c r="D461" s="50">
        <v>0</v>
      </c>
      <c r="E461" s="25">
        <v>9131.454</v>
      </c>
      <c r="F461" s="35">
        <f t="shared" si="24"/>
        <v>9131.454</v>
      </c>
      <c r="G461" s="35">
        <v>100</v>
      </c>
      <c r="H461" s="50">
        <v>100</v>
      </c>
    </row>
    <row r="462" spans="1:8" ht="13.5" customHeight="1">
      <c r="A462" s="28"/>
      <c r="B462" s="28">
        <v>143</v>
      </c>
      <c r="C462" s="28" t="s">
        <v>206</v>
      </c>
      <c r="D462" s="50">
        <v>0</v>
      </c>
      <c r="E462" s="25">
        <v>4945.824</v>
      </c>
      <c r="F462" s="35">
        <f t="shared" si="24"/>
        <v>4945.824</v>
      </c>
      <c r="G462" s="35">
        <v>100</v>
      </c>
      <c r="H462" s="50">
        <v>100</v>
      </c>
    </row>
    <row r="463" spans="1:8" ht="13.5" customHeight="1">
      <c r="A463" s="28"/>
      <c r="B463" s="28">
        <v>144</v>
      </c>
      <c r="C463" s="28" t="s">
        <v>207</v>
      </c>
      <c r="D463" s="50">
        <v>0</v>
      </c>
      <c r="E463" s="25">
        <v>6423.99</v>
      </c>
      <c r="F463" s="35">
        <f t="shared" si="24"/>
        <v>6423.99</v>
      </c>
      <c r="G463" s="35">
        <v>100</v>
      </c>
      <c r="H463" s="50">
        <v>100</v>
      </c>
    </row>
    <row r="464" spans="1:8" ht="13.5" customHeight="1">
      <c r="A464" s="28"/>
      <c r="B464" s="28">
        <v>145</v>
      </c>
      <c r="C464" s="28" t="s">
        <v>208</v>
      </c>
      <c r="D464" s="50">
        <v>0</v>
      </c>
      <c r="E464" s="25">
        <v>8264.756</v>
      </c>
      <c r="F464" s="35">
        <f t="shared" si="24"/>
        <v>8264.756</v>
      </c>
      <c r="G464" s="35">
        <v>100</v>
      </c>
      <c r="H464" s="50">
        <v>100</v>
      </c>
    </row>
    <row r="465" spans="1:8" ht="13.5" customHeight="1">
      <c r="A465" s="28"/>
      <c r="B465" s="28">
        <v>146</v>
      </c>
      <c r="C465" s="28" t="s">
        <v>27</v>
      </c>
      <c r="D465" s="50">
        <v>0</v>
      </c>
      <c r="E465" s="25">
        <v>9224.252</v>
      </c>
      <c r="F465" s="35">
        <f t="shared" si="24"/>
        <v>9224.252</v>
      </c>
      <c r="G465" s="35">
        <v>100</v>
      </c>
      <c r="H465" s="50">
        <v>100</v>
      </c>
    </row>
    <row r="466" spans="1:8" ht="13.5" customHeight="1">
      <c r="A466" s="28"/>
      <c r="B466" s="28">
        <v>147</v>
      </c>
      <c r="C466" s="28" t="s">
        <v>29</v>
      </c>
      <c r="D466" s="50">
        <v>0</v>
      </c>
      <c r="E466" s="25">
        <v>7174.127</v>
      </c>
      <c r="F466" s="35">
        <f t="shared" si="24"/>
        <v>7174.127</v>
      </c>
      <c r="G466" s="35">
        <v>100</v>
      </c>
      <c r="H466" s="50">
        <v>100</v>
      </c>
    </row>
    <row r="467" spans="1:8" ht="13.5" customHeight="1">
      <c r="A467" s="28"/>
      <c r="B467" s="28">
        <v>148</v>
      </c>
      <c r="C467" s="28" t="s">
        <v>209</v>
      </c>
      <c r="D467" s="50">
        <v>0</v>
      </c>
      <c r="E467" s="25">
        <v>5095.868</v>
      </c>
      <c r="F467" s="35">
        <f t="shared" si="24"/>
        <v>5095.868</v>
      </c>
      <c r="G467" s="35">
        <v>100</v>
      </c>
      <c r="H467" s="50">
        <v>100</v>
      </c>
    </row>
    <row r="468" spans="1:8" ht="13.5" customHeight="1">
      <c r="A468" s="28"/>
      <c r="B468" s="28">
        <v>149</v>
      </c>
      <c r="C468" s="28" t="s">
        <v>210</v>
      </c>
      <c r="D468" s="50">
        <v>0</v>
      </c>
      <c r="E468" s="25">
        <v>6942.178</v>
      </c>
      <c r="F468" s="35">
        <f t="shared" si="24"/>
        <v>6942.178</v>
      </c>
      <c r="G468" s="35">
        <v>100</v>
      </c>
      <c r="H468" s="50">
        <v>100</v>
      </c>
    </row>
    <row r="469" spans="1:8" ht="13.5" customHeight="1">
      <c r="A469" s="28"/>
      <c r="B469" s="28">
        <v>150</v>
      </c>
      <c r="C469" s="28" t="s">
        <v>35</v>
      </c>
      <c r="D469" s="50">
        <v>0</v>
      </c>
      <c r="E469" s="25">
        <v>7305.897</v>
      </c>
      <c r="F469" s="35">
        <f t="shared" si="24"/>
        <v>7305.897</v>
      </c>
      <c r="G469" s="35">
        <v>100</v>
      </c>
      <c r="H469" s="50">
        <v>100</v>
      </c>
    </row>
    <row r="470" spans="1:8" ht="13.5" customHeight="1">
      <c r="A470" s="28"/>
      <c r="B470" s="28">
        <v>151</v>
      </c>
      <c r="C470" s="28" t="s">
        <v>211</v>
      </c>
      <c r="D470" s="50">
        <v>0</v>
      </c>
      <c r="E470" s="25">
        <v>7763.079</v>
      </c>
      <c r="F470" s="35">
        <f t="shared" si="24"/>
        <v>7763.079</v>
      </c>
      <c r="G470" s="35">
        <v>100</v>
      </c>
      <c r="H470" s="50">
        <v>100</v>
      </c>
    </row>
    <row r="471" spans="1:8" ht="13.5" customHeight="1">
      <c r="A471" s="28"/>
      <c r="B471" s="28">
        <v>152</v>
      </c>
      <c r="C471" s="28" t="s">
        <v>39</v>
      </c>
      <c r="D471" s="50">
        <v>0</v>
      </c>
      <c r="E471" s="25">
        <v>8737.292</v>
      </c>
      <c r="F471" s="35">
        <f t="shared" si="24"/>
        <v>8737.292</v>
      </c>
      <c r="G471" s="35">
        <v>100</v>
      </c>
      <c r="H471" s="50">
        <v>100</v>
      </c>
    </row>
    <row r="472" spans="1:8" ht="13.5" customHeight="1">
      <c r="A472" s="28"/>
      <c r="B472" s="28">
        <v>154</v>
      </c>
      <c r="C472" s="28" t="s">
        <v>212</v>
      </c>
      <c r="D472" s="50">
        <v>0</v>
      </c>
      <c r="E472" s="25">
        <v>7972.319</v>
      </c>
      <c r="F472" s="35">
        <f t="shared" si="24"/>
        <v>7972.319</v>
      </c>
      <c r="G472" s="35">
        <v>100</v>
      </c>
      <c r="H472" s="50">
        <v>100</v>
      </c>
    </row>
    <row r="473" spans="1:8" ht="13.5" customHeight="1">
      <c r="A473" s="28"/>
      <c r="B473" s="28">
        <v>155</v>
      </c>
      <c r="C473" s="28" t="s">
        <v>213</v>
      </c>
      <c r="D473" s="50">
        <v>0</v>
      </c>
      <c r="E473" s="25">
        <v>4865.69</v>
      </c>
      <c r="F473" s="35">
        <f t="shared" si="24"/>
        <v>4865.69</v>
      </c>
      <c r="G473" s="35">
        <v>100</v>
      </c>
      <c r="H473" s="50">
        <v>100</v>
      </c>
    </row>
    <row r="474" spans="1:8" ht="13.5" customHeight="1">
      <c r="A474" s="28"/>
      <c r="B474" s="28">
        <v>156</v>
      </c>
      <c r="C474" s="28" t="s">
        <v>214</v>
      </c>
      <c r="D474" s="50">
        <v>0</v>
      </c>
      <c r="E474" s="25">
        <v>3573.673</v>
      </c>
      <c r="F474" s="35">
        <f t="shared" si="24"/>
        <v>3573.673</v>
      </c>
      <c r="G474" s="35">
        <v>100</v>
      </c>
      <c r="H474" s="50">
        <v>100</v>
      </c>
    </row>
    <row r="475" spans="1:8" ht="13.5" customHeight="1">
      <c r="A475" s="28"/>
      <c r="B475" s="28">
        <v>157</v>
      </c>
      <c r="C475" s="28" t="s">
        <v>215</v>
      </c>
      <c r="D475" s="50">
        <v>0</v>
      </c>
      <c r="E475" s="25">
        <v>2738.331</v>
      </c>
      <c r="F475" s="35">
        <f aca="true" t="shared" si="27" ref="F475:F552">E475-D475</f>
        <v>2738.331</v>
      </c>
      <c r="G475" s="35">
        <v>100</v>
      </c>
      <c r="H475" s="50">
        <v>100</v>
      </c>
    </row>
    <row r="476" spans="1:8" ht="13.5" customHeight="1">
      <c r="A476" s="28"/>
      <c r="B476" s="28">
        <v>158</v>
      </c>
      <c r="C476" s="28" t="s">
        <v>216</v>
      </c>
      <c r="D476" s="50">
        <v>0</v>
      </c>
      <c r="E476" s="25">
        <v>6671.345</v>
      </c>
      <c r="F476" s="35">
        <f t="shared" si="27"/>
        <v>6671.345</v>
      </c>
      <c r="G476" s="35">
        <v>100</v>
      </c>
      <c r="H476" s="50">
        <v>100</v>
      </c>
    </row>
    <row r="477" spans="1:8" ht="13.5" customHeight="1">
      <c r="A477" s="28"/>
      <c r="B477" s="28">
        <v>159</v>
      </c>
      <c r="C477" s="28" t="s">
        <v>217</v>
      </c>
      <c r="D477" s="50">
        <v>0</v>
      </c>
      <c r="E477" s="25">
        <v>3008.312</v>
      </c>
      <c r="F477" s="35">
        <f t="shared" si="27"/>
        <v>3008.312</v>
      </c>
      <c r="G477" s="35">
        <v>100</v>
      </c>
      <c r="H477" s="50">
        <v>100</v>
      </c>
    </row>
    <row r="478" spans="1:8" ht="13.5" customHeight="1">
      <c r="A478" s="28"/>
      <c r="B478" s="28">
        <v>160</v>
      </c>
      <c r="C478" s="28" t="s">
        <v>218</v>
      </c>
      <c r="D478" s="50">
        <v>0</v>
      </c>
      <c r="E478" s="25">
        <v>2437.95</v>
      </c>
      <c r="F478" s="35">
        <f t="shared" si="27"/>
        <v>2437.95</v>
      </c>
      <c r="G478" s="35">
        <v>100</v>
      </c>
      <c r="H478" s="50">
        <v>100</v>
      </c>
    </row>
    <row r="479" spans="1:8" ht="13.5" customHeight="1">
      <c r="A479" s="28"/>
      <c r="B479" s="28">
        <v>161</v>
      </c>
      <c r="C479" s="28" t="s">
        <v>219</v>
      </c>
      <c r="D479" s="50">
        <v>0</v>
      </c>
      <c r="E479" s="25">
        <v>3748.349</v>
      </c>
      <c r="F479" s="35">
        <f t="shared" si="27"/>
        <v>3748.349</v>
      </c>
      <c r="G479" s="35">
        <v>100</v>
      </c>
      <c r="H479" s="50">
        <v>100</v>
      </c>
    </row>
    <row r="480" spans="1:8" ht="13.5" customHeight="1">
      <c r="A480" s="28"/>
      <c r="B480" s="28">
        <v>162</v>
      </c>
      <c r="C480" s="28" t="s">
        <v>220</v>
      </c>
      <c r="D480" s="50">
        <v>0</v>
      </c>
      <c r="E480" s="25">
        <v>2824.716</v>
      </c>
      <c r="F480" s="35">
        <f t="shared" si="27"/>
        <v>2824.716</v>
      </c>
      <c r="G480" s="35">
        <v>100</v>
      </c>
      <c r="H480" s="50">
        <v>100</v>
      </c>
    </row>
    <row r="481" spans="1:8" ht="13.5" customHeight="1">
      <c r="A481" s="28"/>
      <c r="B481" s="28">
        <v>163</v>
      </c>
      <c r="C481" s="28" t="s">
        <v>221</v>
      </c>
      <c r="D481" s="50">
        <v>0</v>
      </c>
      <c r="E481" s="25">
        <v>2937.242</v>
      </c>
      <c r="F481" s="35">
        <f t="shared" si="27"/>
        <v>2937.242</v>
      </c>
      <c r="G481" s="35">
        <v>100</v>
      </c>
      <c r="H481" s="50">
        <v>100</v>
      </c>
    </row>
    <row r="482" spans="1:8" ht="13.5" customHeight="1">
      <c r="A482" s="28"/>
      <c r="B482" s="28">
        <v>164</v>
      </c>
      <c r="C482" s="28" t="s">
        <v>222</v>
      </c>
      <c r="D482" s="50">
        <v>0</v>
      </c>
      <c r="E482" s="25">
        <v>3272.765</v>
      </c>
      <c r="F482" s="35">
        <f t="shared" si="27"/>
        <v>3272.765</v>
      </c>
      <c r="G482" s="35">
        <v>100</v>
      </c>
      <c r="H482" s="50">
        <v>100</v>
      </c>
    </row>
    <row r="483" spans="1:8" ht="13.5" customHeight="1">
      <c r="A483" s="28"/>
      <c r="B483" s="28">
        <v>165</v>
      </c>
      <c r="C483" s="28" t="s">
        <v>223</v>
      </c>
      <c r="D483" s="50">
        <v>0</v>
      </c>
      <c r="E483" s="25">
        <v>2494.457</v>
      </c>
      <c r="F483" s="35">
        <f t="shared" si="27"/>
        <v>2494.457</v>
      </c>
      <c r="G483" s="35">
        <v>100</v>
      </c>
      <c r="H483" s="50">
        <v>100</v>
      </c>
    </row>
    <row r="484" spans="1:8" ht="13.5" customHeight="1">
      <c r="A484" s="28"/>
      <c r="B484" s="28">
        <v>166</v>
      </c>
      <c r="C484" s="28" t="s">
        <v>224</v>
      </c>
      <c r="D484" s="50">
        <v>0</v>
      </c>
      <c r="E484" s="25">
        <v>3955.252</v>
      </c>
      <c r="F484" s="35">
        <f t="shared" si="27"/>
        <v>3955.252</v>
      </c>
      <c r="G484" s="35">
        <v>100</v>
      </c>
      <c r="H484" s="50">
        <v>100</v>
      </c>
    </row>
    <row r="485" spans="1:8" ht="13.5" customHeight="1">
      <c r="A485" s="28"/>
      <c r="B485" s="28">
        <v>167</v>
      </c>
      <c r="C485" s="28" t="s">
        <v>225</v>
      </c>
      <c r="D485" s="50">
        <v>0</v>
      </c>
      <c r="E485" s="25">
        <v>3527.109</v>
      </c>
      <c r="F485" s="35">
        <f t="shared" si="27"/>
        <v>3527.109</v>
      </c>
      <c r="G485" s="35">
        <v>100</v>
      </c>
      <c r="H485" s="50">
        <v>100</v>
      </c>
    </row>
    <row r="486" spans="1:8" ht="13.5" customHeight="1">
      <c r="A486" s="28"/>
      <c r="B486" s="28">
        <v>168</v>
      </c>
      <c r="C486" s="28" t="s">
        <v>226</v>
      </c>
      <c r="D486" s="50">
        <v>0</v>
      </c>
      <c r="E486" s="25">
        <v>4864.112</v>
      </c>
      <c r="F486" s="35">
        <f t="shared" si="27"/>
        <v>4864.112</v>
      </c>
      <c r="G486" s="35">
        <v>100</v>
      </c>
      <c r="H486" s="50">
        <v>100</v>
      </c>
    </row>
    <row r="487" spans="1:8" s="101" customFormat="1" ht="13.5" customHeight="1" thickBot="1">
      <c r="A487" s="28"/>
      <c r="B487" s="28">
        <v>169</v>
      </c>
      <c r="C487" s="28" t="s">
        <v>227</v>
      </c>
      <c r="D487" s="50">
        <v>0</v>
      </c>
      <c r="E487" s="25">
        <v>3003.546</v>
      </c>
      <c r="F487" s="35">
        <f t="shared" si="27"/>
        <v>3003.546</v>
      </c>
      <c r="G487" s="35">
        <v>100</v>
      </c>
      <c r="H487" s="50">
        <v>100</v>
      </c>
    </row>
    <row r="488" spans="1:8" ht="13.5" customHeight="1">
      <c r="A488" s="28"/>
      <c r="B488" s="28">
        <v>170</v>
      </c>
      <c r="C488" s="28" t="s">
        <v>228</v>
      </c>
      <c r="D488" s="50">
        <v>0</v>
      </c>
      <c r="E488" s="25">
        <v>2656.377</v>
      </c>
      <c r="F488" s="35">
        <f t="shared" si="27"/>
        <v>2656.377</v>
      </c>
      <c r="G488" s="35">
        <v>100</v>
      </c>
      <c r="H488" s="50">
        <v>100</v>
      </c>
    </row>
    <row r="489" spans="1:11" s="101" customFormat="1" ht="13.5" customHeight="1" thickBot="1">
      <c r="A489" s="28"/>
      <c r="B489" s="28">
        <v>171</v>
      </c>
      <c r="C489" s="28" t="s">
        <v>229</v>
      </c>
      <c r="D489" s="50">
        <v>0</v>
      </c>
      <c r="E489" s="25">
        <v>3402.811</v>
      </c>
      <c r="F489" s="35">
        <f t="shared" si="27"/>
        <v>3402.811</v>
      </c>
      <c r="G489" s="35">
        <v>100</v>
      </c>
      <c r="H489" s="50">
        <v>100</v>
      </c>
      <c r="I489" s="9"/>
      <c r="J489" s="9"/>
      <c r="K489" s="9"/>
    </row>
    <row r="490" spans="1:8" ht="13.5" customHeight="1">
      <c r="A490" s="28"/>
      <c r="B490" s="28">
        <v>172</v>
      </c>
      <c r="C490" s="28" t="s">
        <v>230</v>
      </c>
      <c r="D490" s="50">
        <v>0</v>
      </c>
      <c r="E490" s="25">
        <v>5673.296</v>
      </c>
      <c r="F490" s="35">
        <f t="shared" si="27"/>
        <v>5673.296</v>
      </c>
      <c r="G490" s="35">
        <v>100</v>
      </c>
      <c r="H490" s="50">
        <v>100</v>
      </c>
    </row>
    <row r="491" spans="1:8" ht="13.5" customHeight="1">
      <c r="A491" s="28"/>
      <c r="B491" s="28" t="s">
        <v>1362</v>
      </c>
      <c r="C491" s="28" t="s">
        <v>252</v>
      </c>
      <c r="D491" s="29">
        <v>12897.805</v>
      </c>
      <c r="E491" s="25">
        <v>24455.023</v>
      </c>
      <c r="F491" s="35">
        <f t="shared" si="27"/>
        <v>11557.218</v>
      </c>
      <c r="G491" s="35">
        <f aca="true" t="shared" si="28" ref="G491:G528">(E491/D491-1)*100</f>
        <v>89.60608413602161</v>
      </c>
      <c r="H491" s="35">
        <f aca="true" t="shared" si="29" ref="H491:H554">(((E491/(D491/0.9643204))-1)*100)</f>
        <v>82.84101489648201</v>
      </c>
    </row>
    <row r="492" spans="1:8" ht="13.5" customHeight="1">
      <c r="A492" s="28"/>
      <c r="B492" s="28" t="s">
        <v>1364</v>
      </c>
      <c r="C492" s="28" t="s">
        <v>253</v>
      </c>
      <c r="D492" s="29">
        <v>29443.274</v>
      </c>
      <c r="E492" s="25">
        <v>51265.16</v>
      </c>
      <c r="F492" s="35">
        <f t="shared" si="27"/>
        <v>21821.886000000002</v>
      </c>
      <c r="G492" s="35">
        <f t="shared" si="28"/>
        <v>74.11501180201631</v>
      </c>
      <c r="H492" s="35">
        <f t="shared" si="29"/>
        <v>67.90265782692511</v>
      </c>
    </row>
    <row r="493" spans="1:8" ht="13.5" customHeight="1">
      <c r="A493" s="28"/>
      <c r="B493" s="28" t="s">
        <v>1310</v>
      </c>
      <c r="C493" s="28" t="s">
        <v>186</v>
      </c>
      <c r="D493" s="29">
        <v>76736.75</v>
      </c>
      <c r="E493" s="25">
        <v>131599.919</v>
      </c>
      <c r="F493" s="35">
        <f t="shared" si="27"/>
        <v>54863.168999999994</v>
      </c>
      <c r="G493" s="35">
        <f t="shared" si="28"/>
        <v>71.49529918845923</v>
      </c>
      <c r="H493" s="35">
        <f t="shared" si="29"/>
        <v>65.37641551153467</v>
      </c>
    </row>
    <row r="494" spans="1:8" ht="13.5" customHeight="1">
      <c r="A494" s="28"/>
      <c r="B494" s="28" t="s">
        <v>1544</v>
      </c>
      <c r="C494" s="28" t="s">
        <v>1400</v>
      </c>
      <c r="D494" s="29">
        <v>23820.799</v>
      </c>
      <c r="E494" s="25">
        <v>35826.433</v>
      </c>
      <c r="F494" s="35">
        <f t="shared" si="27"/>
        <v>12005.633999999998</v>
      </c>
      <c r="G494" s="35">
        <f t="shared" si="28"/>
        <v>50.39979557360774</v>
      </c>
      <c r="H494" s="35">
        <f t="shared" si="29"/>
        <v>45.03359102745965</v>
      </c>
    </row>
    <row r="495" spans="1:8" s="101" customFormat="1" ht="13.5" customHeight="1" thickBot="1">
      <c r="A495" s="28"/>
      <c r="B495" s="28" t="s">
        <v>1390</v>
      </c>
      <c r="C495" s="28" t="s">
        <v>262</v>
      </c>
      <c r="D495" s="29">
        <v>13542.65</v>
      </c>
      <c r="E495" s="25">
        <v>18432.105</v>
      </c>
      <c r="F495" s="35">
        <f t="shared" si="27"/>
        <v>4889.455</v>
      </c>
      <c r="G495" s="35">
        <f t="shared" si="28"/>
        <v>36.10412290061398</v>
      </c>
      <c r="H495" s="35">
        <f t="shared" si="29"/>
        <v>31.247982237169225</v>
      </c>
    </row>
    <row r="496" spans="1:8" ht="26.25" customHeight="1">
      <c r="A496" s="28"/>
      <c r="B496" s="28" t="s">
        <v>1451</v>
      </c>
      <c r="C496" s="28" t="s">
        <v>236</v>
      </c>
      <c r="D496" s="29">
        <v>21160.129</v>
      </c>
      <c r="E496" s="25">
        <v>26476.086</v>
      </c>
      <c r="F496" s="35">
        <f t="shared" si="27"/>
        <v>5315.9569999999985</v>
      </c>
      <c r="G496" s="35">
        <f t="shared" si="28"/>
        <v>25.12251697520369</v>
      </c>
      <c r="H496" s="35">
        <f t="shared" si="29"/>
        <v>20.658195618535192</v>
      </c>
    </row>
    <row r="497" spans="1:8" ht="16.5" customHeight="1">
      <c r="A497" s="28"/>
      <c r="B497" s="28" t="s">
        <v>1413</v>
      </c>
      <c r="C497" s="28" t="s">
        <v>266</v>
      </c>
      <c r="D497" s="29">
        <v>42275.894</v>
      </c>
      <c r="E497" s="25">
        <v>52106.625</v>
      </c>
      <c r="F497" s="35">
        <f t="shared" si="27"/>
        <v>9830.731</v>
      </c>
      <c r="G497" s="35">
        <f t="shared" si="28"/>
        <v>23.253750707199707</v>
      </c>
      <c r="H497" s="35">
        <f t="shared" si="29"/>
        <v>18.856106183467112</v>
      </c>
    </row>
    <row r="498" spans="1:8" ht="13.5" customHeight="1">
      <c r="A498" s="28"/>
      <c r="B498" s="28" t="s">
        <v>1303</v>
      </c>
      <c r="C498" s="28" t="s">
        <v>1346</v>
      </c>
      <c r="D498" s="29">
        <v>44837.573</v>
      </c>
      <c r="E498" s="25">
        <v>55140.482</v>
      </c>
      <c r="F498" s="35">
        <f t="shared" si="27"/>
        <v>10302.909000000007</v>
      </c>
      <c r="G498" s="35">
        <f t="shared" si="28"/>
        <v>22.978293227423375</v>
      </c>
      <c r="H498" s="35">
        <f t="shared" si="29"/>
        <v>18.5904769163862</v>
      </c>
    </row>
    <row r="499" spans="1:8" ht="13.5" customHeight="1">
      <c r="A499" s="28"/>
      <c r="B499" s="28" t="s">
        <v>268</v>
      </c>
      <c r="C499" s="28" t="s">
        <v>269</v>
      </c>
      <c r="D499" s="29">
        <v>148426</v>
      </c>
      <c r="E499" s="25">
        <v>178440</v>
      </c>
      <c r="F499" s="35">
        <f t="shared" si="27"/>
        <v>30014</v>
      </c>
      <c r="G499" s="35">
        <f t="shared" si="28"/>
        <v>20.221524530742595</v>
      </c>
      <c r="H499" s="35">
        <f t="shared" si="29"/>
        <v>15.932068624095507</v>
      </c>
    </row>
    <row r="500" spans="1:8" ht="13.5" customHeight="1">
      <c r="A500" s="28"/>
      <c r="B500" s="21" t="s">
        <v>1307</v>
      </c>
      <c r="C500" s="21" t="s">
        <v>231</v>
      </c>
      <c r="D500" s="25">
        <v>19890.215</v>
      </c>
      <c r="E500" s="25">
        <v>23662.717</v>
      </c>
      <c r="F500" s="35">
        <f t="shared" si="27"/>
        <v>3772.5020000000004</v>
      </c>
      <c r="G500" s="35">
        <f t="shared" si="28"/>
        <v>18.966622532737844</v>
      </c>
      <c r="H500" s="35">
        <f t="shared" si="29"/>
        <v>14.721941027418751</v>
      </c>
    </row>
    <row r="501" spans="1:8" ht="13.5" customHeight="1">
      <c r="A501" s="28"/>
      <c r="B501" s="28" t="s">
        <v>1469</v>
      </c>
      <c r="C501" s="28" t="s">
        <v>260</v>
      </c>
      <c r="D501" s="29">
        <v>35528.976</v>
      </c>
      <c r="E501" s="25">
        <v>40916.046</v>
      </c>
      <c r="F501" s="35">
        <f t="shared" si="27"/>
        <v>5387.07</v>
      </c>
      <c r="G501" s="35">
        <f t="shared" si="28"/>
        <v>15.162469078759822</v>
      </c>
      <c r="H501" s="35">
        <f t="shared" si="29"/>
        <v>11.053518247017301</v>
      </c>
    </row>
    <row r="502" spans="1:8" ht="16.5" customHeight="1">
      <c r="A502" s="28"/>
      <c r="B502" s="28" t="s">
        <v>1367</v>
      </c>
      <c r="C502" s="28" t="s">
        <v>257</v>
      </c>
      <c r="D502" s="29">
        <v>139112.956</v>
      </c>
      <c r="E502" s="25">
        <v>159761.25</v>
      </c>
      <c r="F502" s="35">
        <f t="shared" si="27"/>
        <v>20648.293999999994</v>
      </c>
      <c r="G502" s="35">
        <f t="shared" si="28"/>
        <v>14.842825998176611</v>
      </c>
      <c r="H502" s="35">
        <f t="shared" si="29"/>
        <v>10.745279903692072</v>
      </c>
    </row>
    <row r="503" spans="1:8" ht="17.25" customHeight="1">
      <c r="A503" s="28"/>
      <c r="B503" s="28" t="s">
        <v>1477</v>
      </c>
      <c r="C503" s="28" t="s">
        <v>264</v>
      </c>
      <c r="D503" s="29">
        <v>18847.027</v>
      </c>
      <c r="E503" s="25">
        <v>21530.368</v>
      </c>
      <c r="F503" s="35">
        <f t="shared" si="27"/>
        <v>2683.3410000000003</v>
      </c>
      <c r="G503" s="35">
        <f t="shared" si="28"/>
        <v>14.237476287374129</v>
      </c>
      <c r="H503" s="35">
        <f t="shared" si="29"/>
        <v>10.161528828431132</v>
      </c>
    </row>
    <row r="504" spans="1:8" ht="15.75" customHeight="1">
      <c r="A504" s="28"/>
      <c r="B504" s="28" t="s">
        <v>1411</v>
      </c>
      <c r="C504" s="28" t="s">
        <v>265</v>
      </c>
      <c r="D504" s="29">
        <v>141251.999</v>
      </c>
      <c r="E504" s="25">
        <v>156000</v>
      </c>
      <c r="F504" s="35">
        <f t="shared" si="27"/>
        <v>14748.00099999999</v>
      </c>
      <c r="G504" s="35">
        <f t="shared" si="28"/>
        <v>10.44091489282215</v>
      </c>
      <c r="H504" s="35">
        <f t="shared" si="29"/>
        <v>6.500427225812189</v>
      </c>
    </row>
    <row r="505" spans="1:8" ht="18" customHeight="1">
      <c r="A505" s="28"/>
      <c r="B505" s="28" t="s">
        <v>1397</v>
      </c>
      <c r="C505" s="28" t="s">
        <v>1481</v>
      </c>
      <c r="D505" s="29">
        <v>48264.254</v>
      </c>
      <c r="E505" s="25">
        <v>52381.792</v>
      </c>
      <c r="F505" s="35">
        <f t="shared" si="27"/>
        <v>4117.5380000000005</v>
      </c>
      <c r="G505" s="35">
        <f t="shared" si="28"/>
        <v>8.53123721750677</v>
      </c>
      <c r="H505" s="35">
        <f t="shared" si="29"/>
        <v>4.658886086081004</v>
      </c>
    </row>
    <row r="506" spans="1:8" s="101" customFormat="1" ht="18" customHeight="1" thickBot="1">
      <c r="A506" s="44"/>
      <c r="B506" s="44" t="s">
        <v>1341</v>
      </c>
      <c r="C506" s="44" t="s">
        <v>1353</v>
      </c>
      <c r="D506" s="46">
        <v>33553.91</v>
      </c>
      <c r="E506" s="47">
        <v>35733.684</v>
      </c>
      <c r="F506" s="48">
        <f t="shared" si="27"/>
        <v>2179.7739999999976</v>
      </c>
      <c r="G506" s="48">
        <f t="shared" si="28"/>
        <v>6.496333810277255</v>
      </c>
      <c r="H506" s="48">
        <f t="shared" si="29"/>
        <v>2.696587218460067</v>
      </c>
    </row>
    <row r="507" spans="1:8" ht="18" customHeight="1">
      <c r="A507" s="366" t="s">
        <v>1380</v>
      </c>
      <c r="B507" s="366"/>
      <c r="C507" s="366"/>
      <c r="D507" s="366"/>
      <c r="E507" s="366"/>
      <c r="F507" s="366"/>
      <c r="G507" s="366"/>
      <c r="H507" s="366"/>
    </row>
    <row r="508" spans="1:8" ht="18" customHeight="1">
      <c r="A508" s="366" t="s">
        <v>1295</v>
      </c>
      <c r="B508" s="366"/>
      <c r="C508" s="366"/>
      <c r="D508" s="366"/>
      <c r="E508" s="366"/>
      <c r="F508" s="366"/>
      <c r="G508" s="366"/>
      <c r="H508" s="366"/>
    </row>
    <row r="509" spans="1:8" ht="18" customHeight="1">
      <c r="A509" s="369" t="s">
        <v>1005</v>
      </c>
      <c r="B509" s="369"/>
      <c r="C509" s="369"/>
      <c r="D509" s="369"/>
      <c r="E509" s="369"/>
      <c r="F509" s="369"/>
      <c r="G509" s="369"/>
      <c r="H509" s="369"/>
    </row>
    <row r="510" spans="1:8" ht="18" customHeight="1" thickBot="1">
      <c r="A510" s="370" t="s">
        <v>1006</v>
      </c>
      <c r="B510" s="370"/>
      <c r="C510" s="370"/>
      <c r="D510" s="370"/>
      <c r="E510" s="370"/>
      <c r="F510" s="370"/>
      <c r="G510" s="370"/>
      <c r="H510" s="100"/>
    </row>
    <row r="511" spans="1:8" ht="30">
      <c r="A511" s="281"/>
      <c r="B511" s="382" t="s">
        <v>989</v>
      </c>
      <c r="C511" s="382"/>
      <c r="D511" s="282" t="s">
        <v>994</v>
      </c>
      <c r="E511" s="260" t="s">
        <v>995</v>
      </c>
      <c r="F511" s="260" t="s">
        <v>1297</v>
      </c>
      <c r="G511" s="283" t="s">
        <v>1298</v>
      </c>
      <c r="H511" s="260" t="s">
        <v>1299</v>
      </c>
    </row>
    <row r="512" spans="1:8" ht="18" customHeight="1" thickBot="1">
      <c r="A512" s="266"/>
      <c r="B512" s="263"/>
      <c r="C512" s="263"/>
      <c r="D512" s="264">
        <v>2002</v>
      </c>
      <c r="E512" s="264">
        <v>2003</v>
      </c>
      <c r="F512" s="265" t="s">
        <v>1300</v>
      </c>
      <c r="G512" s="265" t="s">
        <v>1301</v>
      </c>
      <c r="H512" s="265" t="s">
        <v>1301</v>
      </c>
    </row>
    <row r="513" spans="1:8" ht="18.75" customHeight="1">
      <c r="A513" s="28"/>
      <c r="B513" s="28" t="s">
        <v>272</v>
      </c>
      <c r="C513" s="28" t="s">
        <v>273</v>
      </c>
      <c r="D513" s="29">
        <v>665502.2</v>
      </c>
      <c r="E513" s="25">
        <v>707750.03</v>
      </c>
      <c r="F513" s="35">
        <f t="shared" si="27"/>
        <v>42247.830000000075</v>
      </c>
      <c r="G513" s="35">
        <f t="shared" si="28"/>
        <v>6.348263011001332</v>
      </c>
      <c r="H513" s="35">
        <f t="shared" si="29"/>
        <v>2.5537995260739965</v>
      </c>
    </row>
    <row r="514" spans="1:8" ht="13.5" customHeight="1">
      <c r="A514" s="28"/>
      <c r="B514" s="28" t="s">
        <v>1394</v>
      </c>
      <c r="C514" s="28" t="s">
        <v>1401</v>
      </c>
      <c r="D514" s="29">
        <v>175485.368</v>
      </c>
      <c r="E514" s="25">
        <v>182529.983</v>
      </c>
      <c r="F514" s="35">
        <f t="shared" si="27"/>
        <v>7044.61500000002</v>
      </c>
      <c r="G514" s="35">
        <f t="shared" si="28"/>
        <v>4.014360331170197</v>
      </c>
      <c r="H514" s="35">
        <f t="shared" si="29"/>
        <v>0.30316956029816655</v>
      </c>
    </row>
    <row r="515" spans="1:8" ht="15.75" customHeight="1">
      <c r="A515" s="28"/>
      <c r="B515" s="28" t="s">
        <v>241</v>
      </c>
      <c r="C515" s="28" t="s">
        <v>249</v>
      </c>
      <c r="D515" s="29">
        <v>24041.306</v>
      </c>
      <c r="E515" s="25">
        <v>24878.218</v>
      </c>
      <c r="F515" s="35">
        <f t="shared" si="27"/>
        <v>836.9120000000003</v>
      </c>
      <c r="G515" s="35">
        <f t="shared" si="28"/>
        <v>3.481141997859849</v>
      </c>
      <c r="H515" s="35">
        <f t="shared" si="29"/>
        <v>-0.21102375616699476</v>
      </c>
    </row>
    <row r="516" spans="1:8" ht="16.5" customHeight="1">
      <c r="A516" s="28"/>
      <c r="B516" s="28" t="s">
        <v>1453</v>
      </c>
      <c r="C516" s="28" t="s">
        <v>237</v>
      </c>
      <c r="D516" s="29">
        <v>50477.228</v>
      </c>
      <c r="E516" s="25">
        <v>51988.7</v>
      </c>
      <c r="F516" s="35">
        <f t="shared" si="27"/>
        <v>1511.4719999999943</v>
      </c>
      <c r="G516" s="35">
        <f t="shared" si="28"/>
        <v>2.99436411207048</v>
      </c>
      <c r="H516" s="35">
        <f t="shared" si="29"/>
        <v>-0.680433601702557</v>
      </c>
    </row>
    <row r="517" spans="1:8" ht="13.5" customHeight="1">
      <c r="A517" s="28"/>
      <c r="B517" s="28" t="s">
        <v>1371</v>
      </c>
      <c r="C517" s="28" t="s">
        <v>259</v>
      </c>
      <c r="D517" s="29">
        <v>51443.664</v>
      </c>
      <c r="E517" s="25">
        <v>52823.337</v>
      </c>
      <c r="F517" s="35">
        <f t="shared" si="27"/>
        <v>1379.6730000000025</v>
      </c>
      <c r="G517" s="35">
        <f t="shared" si="28"/>
        <v>2.681910448680336</v>
      </c>
      <c r="H517" s="35">
        <f t="shared" si="29"/>
        <v>-0.9817390433644047</v>
      </c>
    </row>
    <row r="518" spans="1:8" ht="18" customHeight="1">
      <c r="A518" s="28"/>
      <c r="B518" s="28" t="s">
        <v>185</v>
      </c>
      <c r="C518" s="28" t="s">
        <v>1350</v>
      </c>
      <c r="D518" s="29">
        <v>28327.668</v>
      </c>
      <c r="E518" s="25">
        <v>28686.754</v>
      </c>
      <c r="F518" s="35">
        <f t="shared" si="27"/>
        <v>359.08599999999933</v>
      </c>
      <c r="G518" s="35">
        <f t="shared" si="28"/>
        <v>1.2676158164519613</v>
      </c>
      <c r="H518" s="35">
        <f t="shared" si="29"/>
        <v>-2.3455722088327247</v>
      </c>
    </row>
    <row r="519" spans="1:8" ht="14.25" customHeight="1">
      <c r="A519" s="28"/>
      <c r="B519" s="28" t="s">
        <v>250</v>
      </c>
      <c r="C519" s="28" t="s">
        <v>251</v>
      </c>
      <c r="D519" s="29">
        <v>107725.206</v>
      </c>
      <c r="E519" s="25">
        <v>107077.254</v>
      </c>
      <c r="F519" s="35">
        <f t="shared" si="27"/>
        <v>-647.9520000000048</v>
      </c>
      <c r="G519" s="35">
        <f t="shared" si="28"/>
        <v>-0.6014859697738739</v>
      </c>
      <c r="H519" s="35">
        <f t="shared" si="29"/>
        <v>-4.147985190966741</v>
      </c>
    </row>
    <row r="520" spans="1:8" ht="17.25" customHeight="1">
      <c r="A520" s="28"/>
      <c r="B520" s="28" t="s">
        <v>1462</v>
      </c>
      <c r="C520" s="28" t="s">
        <v>254</v>
      </c>
      <c r="D520" s="29">
        <v>29463.825</v>
      </c>
      <c r="E520" s="25">
        <v>28981.343</v>
      </c>
      <c r="F520" s="35">
        <f t="shared" si="27"/>
        <v>-482.48199999999997</v>
      </c>
      <c r="G520" s="35">
        <f t="shared" si="28"/>
        <v>-1.6375402718418308</v>
      </c>
      <c r="H520" s="35">
        <f t="shared" si="29"/>
        <v>-5.14707348995862</v>
      </c>
    </row>
    <row r="521" spans="1:8" ht="20.25" customHeight="1">
      <c r="A521" s="28"/>
      <c r="B521" s="28" t="s">
        <v>270</v>
      </c>
      <c r="C521" s="28" t="s">
        <v>271</v>
      </c>
      <c r="D521" s="29">
        <v>240700</v>
      </c>
      <c r="E521" s="25">
        <v>231900</v>
      </c>
      <c r="F521" s="35">
        <f t="shared" si="27"/>
        <v>-8800</v>
      </c>
      <c r="G521" s="35">
        <f t="shared" si="28"/>
        <v>-3.6560033236393896</v>
      </c>
      <c r="H521" s="35">
        <f t="shared" si="29"/>
        <v>-7.0935185874532625</v>
      </c>
    </row>
    <row r="522" spans="1:8" ht="26.25" customHeight="1">
      <c r="A522" s="28"/>
      <c r="B522" s="28" t="s">
        <v>1369</v>
      </c>
      <c r="C522" s="28" t="s">
        <v>258</v>
      </c>
      <c r="D522" s="29">
        <v>344046.556</v>
      </c>
      <c r="E522" s="25">
        <v>330910.943</v>
      </c>
      <c r="F522" s="35">
        <f t="shared" si="27"/>
        <v>-13135.612999999954</v>
      </c>
      <c r="G522" s="35">
        <f t="shared" si="28"/>
        <v>-3.8179754370219476</v>
      </c>
      <c r="H522" s="35">
        <f t="shared" si="29"/>
        <v>-7.249711600619191</v>
      </c>
    </row>
    <row r="523" spans="1:8" ht="16.5" customHeight="1">
      <c r="A523" s="28"/>
      <c r="B523" s="28" t="s">
        <v>1521</v>
      </c>
      <c r="C523" s="28" t="s">
        <v>255</v>
      </c>
      <c r="D523" s="29">
        <v>49070.537</v>
      </c>
      <c r="E523" s="25">
        <v>45960.105</v>
      </c>
      <c r="F523" s="35">
        <f t="shared" si="27"/>
        <v>-3110.4319999999934</v>
      </c>
      <c r="G523" s="35">
        <f t="shared" si="28"/>
        <v>-6.338695661716509</v>
      </c>
      <c r="H523" s="35">
        <f t="shared" si="29"/>
        <v>-9.680493535984724</v>
      </c>
    </row>
    <row r="524" spans="1:8" ht="18" customHeight="1">
      <c r="A524" s="28"/>
      <c r="B524" s="28" t="s">
        <v>1523</v>
      </c>
      <c r="C524" s="28" t="s">
        <v>256</v>
      </c>
      <c r="D524" s="29">
        <v>30690.28</v>
      </c>
      <c r="E524" s="25">
        <v>28611.484</v>
      </c>
      <c r="F524" s="35">
        <f t="shared" si="27"/>
        <v>-2078.7959999999985</v>
      </c>
      <c r="G524" s="35">
        <f t="shared" si="28"/>
        <v>-6.773467039075564</v>
      </c>
      <c r="H524" s="35">
        <f t="shared" si="29"/>
        <v>-10.099752444508159</v>
      </c>
    </row>
    <row r="525" spans="1:8" ht="18.75" customHeight="1">
      <c r="A525" s="28"/>
      <c r="B525" s="28" t="s">
        <v>239</v>
      </c>
      <c r="C525" s="28" t="s">
        <v>240</v>
      </c>
      <c r="D525" s="29">
        <v>11047.969</v>
      </c>
      <c r="E525" s="25">
        <v>10274.41</v>
      </c>
      <c r="F525" s="35">
        <f t="shared" si="27"/>
        <v>-773.5589999999993</v>
      </c>
      <c r="G525" s="35">
        <f t="shared" si="28"/>
        <v>-7.001820877665377</v>
      </c>
      <c r="H525" s="35">
        <f t="shared" si="29"/>
        <v>-10.319958709478637</v>
      </c>
    </row>
    <row r="526" spans="1:8" ht="16.5" customHeight="1">
      <c r="A526" s="28"/>
      <c r="B526" s="28" t="s">
        <v>1457</v>
      </c>
      <c r="C526" s="28" t="s">
        <v>238</v>
      </c>
      <c r="D526" s="29">
        <v>36532.324</v>
      </c>
      <c r="E526" s="25">
        <v>33361.537</v>
      </c>
      <c r="F526" s="35">
        <f t="shared" si="27"/>
        <v>-3170.787000000004</v>
      </c>
      <c r="G526" s="35">
        <f t="shared" si="28"/>
        <v>-8.679401288568457</v>
      </c>
      <c r="H526" s="35">
        <f t="shared" si="29"/>
        <v>-11.937683722352855</v>
      </c>
    </row>
    <row r="527" spans="1:8" ht="18" customHeight="1">
      <c r="A527" s="28"/>
      <c r="B527" s="28" t="s">
        <v>1392</v>
      </c>
      <c r="C527" s="28" t="s">
        <v>263</v>
      </c>
      <c r="D527" s="29">
        <v>28100.592</v>
      </c>
      <c r="E527" s="25">
        <v>25563.81</v>
      </c>
      <c r="F527" s="35">
        <f t="shared" si="27"/>
        <v>-2536.7819999999992</v>
      </c>
      <c r="G527" s="35">
        <f t="shared" si="28"/>
        <v>-9.027503762198318</v>
      </c>
      <c r="H527" s="35">
        <f t="shared" si="29"/>
        <v>-12.273366038964594</v>
      </c>
    </row>
    <row r="528" spans="1:8" ht="18.75" customHeight="1">
      <c r="A528" s="28"/>
      <c r="B528" s="28" t="s">
        <v>1545</v>
      </c>
      <c r="C528" s="28" t="s">
        <v>1405</v>
      </c>
      <c r="D528" s="29">
        <v>66696.273</v>
      </c>
      <c r="E528" s="25">
        <v>48422.748</v>
      </c>
      <c r="F528" s="35">
        <f t="shared" si="27"/>
        <v>-18273.525</v>
      </c>
      <c r="G528" s="35">
        <f t="shared" si="28"/>
        <v>-27.398120131840052</v>
      </c>
      <c r="H528" s="35">
        <f t="shared" si="29"/>
        <v>-29.988526164784048</v>
      </c>
    </row>
    <row r="529" spans="1:8" ht="18" customHeight="1">
      <c r="A529" s="28"/>
      <c r="B529" s="28" t="s">
        <v>1337</v>
      </c>
      <c r="C529" s="28" t="s">
        <v>233</v>
      </c>
      <c r="D529" s="29">
        <v>765542.129</v>
      </c>
      <c r="E529" s="25">
        <v>538172.066</v>
      </c>
      <c r="F529" s="35">
        <f t="shared" si="27"/>
        <v>-227370.06299999997</v>
      </c>
      <c r="G529" s="35">
        <f aca="true" t="shared" si="30" ref="G529:G559">(E529/D529-1)*100</f>
        <v>-29.700529126594933</v>
      </c>
      <c r="H529" s="35">
        <f t="shared" si="29"/>
        <v>-32.20878612756969</v>
      </c>
    </row>
    <row r="530" spans="1:8" ht="24" customHeight="1">
      <c r="A530" s="28"/>
      <c r="B530" s="28" t="s">
        <v>1415</v>
      </c>
      <c r="C530" s="28" t="s">
        <v>267</v>
      </c>
      <c r="D530" s="29">
        <v>930800</v>
      </c>
      <c r="E530" s="25">
        <v>607880</v>
      </c>
      <c r="F530" s="35">
        <f t="shared" si="27"/>
        <v>-322920</v>
      </c>
      <c r="G530" s="35">
        <f t="shared" si="30"/>
        <v>-34.6927374301676</v>
      </c>
      <c r="H530" s="35">
        <f t="shared" si="29"/>
        <v>-37.0228744357542</v>
      </c>
    </row>
    <row r="531" spans="1:8" ht="18.75" customHeight="1">
      <c r="A531" s="28"/>
      <c r="B531" s="28" t="s">
        <v>1506</v>
      </c>
      <c r="C531" s="28" t="s">
        <v>235</v>
      </c>
      <c r="D531" s="29">
        <v>91246.564</v>
      </c>
      <c r="E531" s="25">
        <v>58344.257</v>
      </c>
      <c r="F531" s="35">
        <f t="shared" si="27"/>
        <v>-32902.307</v>
      </c>
      <c r="G531" s="35">
        <f t="shared" si="30"/>
        <v>-36.05868052193176</v>
      </c>
      <c r="H531" s="35">
        <f t="shared" si="29"/>
        <v>-38.34008122438145</v>
      </c>
    </row>
    <row r="532" spans="1:8" ht="17.25" customHeight="1">
      <c r="A532" s="28"/>
      <c r="B532" s="28" t="s">
        <v>1335</v>
      </c>
      <c r="C532" s="28" t="s">
        <v>232</v>
      </c>
      <c r="D532" s="29">
        <v>313035.111</v>
      </c>
      <c r="E532" s="25">
        <v>195676.306</v>
      </c>
      <c r="F532" s="35">
        <f t="shared" si="27"/>
        <v>-117358.80499999996</v>
      </c>
      <c r="G532" s="35">
        <f t="shared" si="30"/>
        <v>-37.49062034130732</v>
      </c>
      <c r="H532" s="35">
        <f t="shared" si="29"/>
        <v>-39.720930003777625</v>
      </c>
    </row>
    <row r="533" spans="1:8" ht="25.5" customHeight="1">
      <c r="A533" s="28"/>
      <c r="B533" s="28" t="s">
        <v>1471</v>
      </c>
      <c r="C533" s="28" t="s">
        <v>261</v>
      </c>
      <c r="D533" s="29">
        <v>12950.615</v>
      </c>
      <c r="E533" s="25">
        <v>6133.893</v>
      </c>
      <c r="F533" s="35">
        <f t="shared" si="27"/>
        <v>-6816.722</v>
      </c>
      <c r="G533" s="35">
        <f t="shared" si="30"/>
        <v>-52.63628020754227</v>
      </c>
      <c r="H533" s="35">
        <f t="shared" si="29"/>
        <v>-54.32619878424924</v>
      </c>
    </row>
    <row r="534" spans="1:8" ht="17.25" customHeight="1">
      <c r="A534" s="28"/>
      <c r="B534" s="28" t="s">
        <v>1449</v>
      </c>
      <c r="C534" s="28" t="s">
        <v>234</v>
      </c>
      <c r="D534" s="29">
        <v>627540.87</v>
      </c>
      <c r="E534" s="25">
        <v>294030.602</v>
      </c>
      <c r="F534" s="35">
        <f t="shared" si="27"/>
        <v>-333510.268</v>
      </c>
      <c r="G534" s="35">
        <f t="shared" si="30"/>
        <v>-53.14558524291812</v>
      </c>
      <c r="H534" s="35">
        <f t="shared" si="29"/>
        <v>-54.817332019684905</v>
      </c>
    </row>
    <row r="535" spans="1:8" ht="24" customHeight="1">
      <c r="A535" s="28"/>
      <c r="B535" s="28" t="s">
        <v>1439</v>
      </c>
      <c r="C535" s="28" t="s">
        <v>184</v>
      </c>
      <c r="D535" s="29">
        <v>508078.095</v>
      </c>
      <c r="E535" s="25">
        <v>125671.702</v>
      </c>
      <c r="F535" s="35">
        <f t="shared" si="27"/>
        <v>-382406.393</v>
      </c>
      <c r="G535" s="35">
        <f t="shared" si="30"/>
        <v>-75.26527846078466</v>
      </c>
      <c r="H535" s="35">
        <f t="shared" si="29"/>
        <v>-76.14780343141524</v>
      </c>
    </row>
    <row r="536" spans="1:8" s="101" customFormat="1" ht="17.25" customHeight="1" thickBot="1">
      <c r="A536" s="44"/>
      <c r="B536" s="44" t="s">
        <v>1321</v>
      </c>
      <c r="C536" s="44" t="s">
        <v>187</v>
      </c>
      <c r="D536" s="47">
        <v>353164.092</v>
      </c>
      <c r="E536" s="47">
        <v>66810.406</v>
      </c>
      <c r="F536" s="48">
        <f t="shared" si="27"/>
        <v>-286353.686</v>
      </c>
      <c r="G536" s="48">
        <f t="shared" si="30"/>
        <v>-81.08233325147903</v>
      </c>
      <c r="H536" s="48">
        <f t="shared" si="29"/>
        <v>-81.75730803399956</v>
      </c>
    </row>
    <row r="537" spans="1:8" ht="18" customHeight="1">
      <c r="A537" s="28"/>
      <c r="B537" s="28"/>
      <c r="C537" s="28"/>
      <c r="D537" s="25"/>
      <c r="E537" s="25"/>
      <c r="F537" s="35"/>
      <c r="G537" s="35"/>
      <c r="H537" s="35"/>
    </row>
    <row r="538" spans="1:8" ht="18" customHeight="1">
      <c r="A538" s="366" t="s">
        <v>520</v>
      </c>
      <c r="B538" s="366"/>
      <c r="C538" s="366"/>
      <c r="D538" s="366"/>
      <c r="E538" s="366"/>
      <c r="F538" s="366"/>
      <c r="G538" s="366"/>
      <c r="H538" s="366"/>
    </row>
    <row r="539" spans="1:8" ht="18" customHeight="1">
      <c r="A539" s="366" t="s">
        <v>1295</v>
      </c>
      <c r="B539" s="366"/>
      <c r="C539" s="366"/>
      <c r="D539" s="366"/>
      <c r="E539" s="366"/>
      <c r="F539" s="366"/>
      <c r="G539" s="366"/>
      <c r="H539" s="366"/>
    </row>
    <row r="540" spans="1:8" ht="18" customHeight="1">
      <c r="A540" s="369" t="s">
        <v>1005</v>
      </c>
      <c r="B540" s="369"/>
      <c r="C540" s="369"/>
      <c r="D540" s="369"/>
      <c r="E540" s="369"/>
      <c r="F540" s="369"/>
      <c r="G540" s="369"/>
      <c r="H540" s="369"/>
    </row>
    <row r="541" spans="1:8" ht="18" customHeight="1" thickBot="1">
      <c r="A541" s="370" t="s">
        <v>1006</v>
      </c>
      <c r="B541" s="370"/>
      <c r="C541" s="370"/>
      <c r="D541" s="370"/>
      <c r="E541" s="370"/>
      <c r="F541" s="370"/>
      <c r="G541" s="370"/>
      <c r="H541" s="100"/>
    </row>
    <row r="542" spans="1:8" ht="35.25" customHeight="1">
      <c r="A542" s="281"/>
      <c r="B542" s="382" t="s">
        <v>989</v>
      </c>
      <c r="C542" s="382"/>
      <c r="D542" s="282" t="s">
        <v>994</v>
      </c>
      <c r="E542" s="260" t="s">
        <v>995</v>
      </c>
      <c r="F542" s="260" t="s">
        <v>1297</v>
      </c>
      <c r="G542" s="283" t="s">
        <v>1298</v>
      </c>
      <c r="H542" s="260" t="s">
        <v>1299</v>
      </c>
    </row>
    <row r="543" spans="1:8" ht="18" customHeight="1" thickBot="1">
      <c r="A543" s="266"/>
      <c r="B543" s="263"/>
      <c r="C543" s="263"/>
      <c r="D543" s="264">
        <v>2002</v>
      </c>
      <c r="E543" s="264">
        <v>2003</v>
      </c>
      <c r="F543" s="265" t="s">
        <v>1300</v>
      </c>
      <c r="G543" s="265" t="s">
        <v>1301</v>
      </c>
      <c r="H543" s="265" t="s">
        <v>1301</v>
      </c>
    </row>
    <row r="544" spans="1:8" ht="9.75" customHeight="1">
      <c r="A544" s="28"/>
      <c r="B544" s="28"/>
      <c r="C544" s="28"/>
      <c r="D544" s="25"/>
      <c r="E544" s="25"/>
      <c r="F544" s="35"/>
      <c r="G544" s="35"/>
      <c r="H544" s="35"/>
    </row>
    <row r="545" spans="1:191" s="8" customFormat="1" ht="20.25" customHeight="1">
      <c r="A545" s="383" t="s">
        <v>274</v>
      </c>
      <c r="B545" s="383"/>
      <c r="C545" s="383"/>
      <c r="D545" s="27">
        <f>SUM(D546:D605)+SUM(D612:D654)</f>
        <v>103877751.08</v>
      </c>
      <c r="E545" s="27">
        <f>SUM(E546:E605)+SUM(E612:E654)</f>
        <v>104371620.00000003</v>
      </c>
      <c r="F545" s="27">
        <f t="shared" si="27"/>
        <v>493868.9200000316</v>
      </c>
      <c r="G545" s="52">
        <f t="shared" si="30"/>
        <v>0.47543281873678733</v>
      </c>
      <c r="H545" s="34">
        <f t="shared" si="29"/>
        <v>-3.1094904340626117</v>
      </c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  <c r="BZ545" s="91"/>
      <c r="CA545" s="91"/>
      <c r="CB545" s="91"/>
      <c r="CC545" s="91"/>
      <c r="CD545" s="91"/>
      <c r="CE545" s="91"/>
      <c r="CF545" s="91"/>
      <c r="CG545" s="91"/>
      <c r="CH545" s="91"/>
      <c r="CI545" s="91"/>
      <c r="CJ545" s="91"/>
      <c r="CK545" s="91"/>
      <c r="CL545" s="91"/>
      <c r="CM545" s="91"/>
      <c r="CN545" s="91"/>
      <c r="CO545" s="91"/>
      <c r="CP545" s="91"/>
      <c r="CQ545" s="91"/>
      <c r="CR545" s="91"/>
      <c r="CS545" s="91"/>
      <c r="CT545" s="91"/>
      <c r="CU545" s="91"/>
      <c r="CV545" s="91"/>
      <c r="CW545" s="91"/>
      <c r="CX545" s="91"/>
      <c r="CY545" s="91"/>
      <c r="CZ545" s="91"/>
      <c r="DA545" s="91"/>
      <c r="DB545" s="91"/>
      <c r="DC545" s="91"/>
      <c r="DD545" s="91"/>
      <c r="DE545" s="91"/>
      <c r="DF545" s="91"/>
      <c r="DG545" s="91"/>
      <c r="DH545" s="91"/>
      <c r="DI545" s="91"/>
      <c r="DJ545" s="91"/>
      <c r="DK545" s="91"/>
      <c r="DL545" s="91"/>
      <c r="DM545" s="91"/>
      <c r="DN545" s="91"/>
      <c r="DO545" s="91"/>
      <c r="DP545" s="91"/>
      <c r="DQ545" s="91"/>
      <c r="DR545" s="91"/>
      <c r="DS545" s="91"/>
      <c r="DT545" s="91"/>
      <c r="DU545" s="91"/>
      <c r="DV545" s="91"/>
      <c r="DW545" s="91"/>
      <c r="DX545" s="91"/>
      <c r="DY545" s="91"/>
      <c r="DZ545" s="91"/>
      <c r="EA545" s="91"/>
      <c r="EB545" s="91"/>
      <c r="EC545" s="91"/>
      <c r="ED545" s="91"/>
      <c r="EE545" s="91"/>
      <c r="EF545" s="91"/>
      <c r="EG545" s="91"/>
      <c r="EH545" s="91"/>
      <c r="EI545" s="91"/>
      <c r="EJ545" s="91"/>
      <c r="EK545" s="91"/>
      <c r="EL545" s="91"/>
      <c r="EM545" s="91"/>
      <c r="EN545" s="91"/>
      <c r="EO545" s="91"/>
      <c r="EP545" s="91"/>
      <c r="EQ545" s="91"/>
      <c r="ER545" s="91"/>
      <c r="ES545" s="91"/>
      <c r="ET545" s="91"/>
      <c r="EU545" s="91"/>
      <c r="EV545" s="91"/>
      <c r="EW545" s="91"/>
      <c r="EX545" s="91"/>
      <c r="EY545" s="91"/>
      <c r="EZ545" s="91"/>
      <c r="FA545" s="91"/>
      <c r="FB545" s="91"/>
      <c r="FC545" s="91"/>
      <c r="FD545" s="91"/>
      <c r="FE545" s="91"/>
      <c r="FF545" s="91"/>
      <c r="FG545" s="91"/>
      <c r="FH545" s="91"/>
      <c r="FI545" s="91"/>
      <c r="FJ545" s="91"/>
      <c r="FK545" s="91"/>
      <c r="FL545" s="91"/>
      <c r="FM545" s="91"/>
      <c r="FN545" s="91"/>
      <c r="FO545" s="91"/>
      <c r="FP545" s="91"/>
      <c r="FQ545" s="91"/>
      <c r="FR545" s="91"/>
      <c r="FS545" s="91"/>
      <c r="FT545" s="91"/>
      <c r="FU545" s="91"/>
      <c r="FV545" s="91"/>
      <c r="FW545" s="91"/>
      <c r="FX545" s="91"/>
      <c r="FY545" s="91"/>
      <c r="FZ545" s="91"/>
      <c r="GA545" s="91"/>
      <c r="GB545" s="91"/>
      <c r="GC545" s="91"/>
      <c r="GD545" s="91"/>
      <c r="GE545" s="91"/>
      <c r="GF545" s="91"/>
      <c r="GG545" s="91"/>
      <c r="GH545" s="91"/>
      <c r="GI545" s="91"/>
    </row>
    <row r="546" spans="1:8" ht="14.25" customHeight="1">
      <c r="A546" s="28"/>
      <c r="B546" s="28" t="s">
        <v>1603</v>
      </c>
      <c r="C546" s="28" t="s">
        <v>298</v>
      </c>
      <c r="D546" s="25">
        <v>2503.3</v>
      </c>
      <c r="E546" s="42">
        <v>6087.142</v>
      </c>
      <c r="F546" s="35">
        <f t="shared" si="27"/>
        <v>3583.8419999999996</v>
      </c>
      <c r="G546" s="35">
        <f t="shared" si="30"/>
        <v>143.16470259257778</v>
      </c>
      <c r="H546" s="35">
        <f t="shared" si="29"/>
        <v>134.48868326995563</v>
      </c>
    </row>
    <row r="547" spans="1:8" ht="18" customHeight="1">
      <c r="A547" s="28"/>
      <c r="B547" s="28" t="s">
        <v>34</v>
      </c>
      <c r="C547" s="28" t="s">
        <v>308</v>
      </c>
      <c r="D547" s="25">
        <v>2679.807</v>
      </c>
      <c r="E547" s="42">
        <v>6118.997</v>
      </c>
      <c r="F547" s="35">
        <f t="shared" si="27"/>
        <v>3439.1900000000005</v>
      </c>
      <c r="G547" s="35">
        <f t="shared" si="30"/>
        <v>128.33722727047137</v>
      </c>
      <c r="H547" s="35">
        <f t="shared" si="29"/>
        <v>120.19024633635186</v>
      </c>
    </row>
    <row r="548" spans="1:8" ht="17.25" customHeight="1">
      <c r="A548" s="28"/>
      <c r="B548" s="28" t="s">
        <v>1600</v>
      </c>
      <c r="C548" s="28" t="s">
        <v>294</v>
      </c>
      <c r="D548" s="25">
        <v>2180.655</v>
      </c>
      <c r="E548" s="42">
        <v>4967.471</v>
      </c>
      <c r="F548" s="35">
        <f t="shared" si="27"/>
        <v>2786.8159999999993</v>
      </c>
      <c r="G548" s="35">
        <f t="shared" si="30"/>
        <v>127.79719854814262</v>
      </c>
      <c r="H548" s="35">
        <f t="shared" si="29"/>
        <v>119.66948562282428</v>
      </c>
    </row>
    <row r="549" spans="1:8" ht="16.5" customHeight="1">
      <c r="A549" s="28"/>
      <c r="B549" s="28" t="s">
        <v>18</v>
      </c>
      <c r="C549" s="28" t="s">
        <v>300</v>
      </c>
      <c r="D549" s="25">
        <v>2168.854</v>
      </c>
      <c r="E549" s="42">
        <v>4861.87</v>
      </c>
      <c r="F549" s="35">
        <f t="shared" si="27"/>
        <v>2693.016</v>
      </c>
      <c r="G549" s="35">
        <f t="shared" si="30"/>
        <v>124.16769409098079</v>
      </c>
      <c r="H549" s="35">
        <f t="shared" si="29"/>
        <v>116.16948043289219</v>
      </c>
    </row>
    <row r="550" spans="1:8" ht="18" customHeight="1">
      <c r="A550" s="28"/>
      <c r="B550" s="28" t="s">
        <v>32</v>
      </c>
      <c r="C550" s="28" t="s">
        <v>307</v>
      </c>
      <c r="D550" s="25">
        <v>2192.084</v>
      </c>
      <c r="E550" s="42">
        <v>4899.61</v>
      </c>
      <c r="F550" s="35">
        <f t="shared" si="27"/>
        <v>2707.526</v>
      </c>
      <c r="G550" s="35">
        <f t="shared" si="30"/>
        <v>123.51378870517738</v>
      </c>
      <c r="H550" s="35">
        <f t="shared" si="29"/>
        <v>115.53890612969214</v>
      </c>
    </row>
    <row r="551" spans="1:8" ht="18.75" customHeight="1">
      <c r="A551" s="28"/>
      <c r="B551" s="28" t="s">
        <v>1329</v>
      </c>
      <c r="C551" s="28" t="s">
        <v>285</v>
      </c>
      <c r="D551" s="25">
        <v>2126.86</v>
      </c>
      <c r="E551" s="42">
        <v>4742.749</v>
      </c>
      <c r="F551" s="35">
        <f t="shared" si="27"/>
        <v>2615.8889999999997</v>
      </c>
      <c r="G551" s="35">
        <f t="shared" si="30"/>
        <v>122.99300377081704</v>
      </c>
      <c r="H551" s="35">
        <f t="shared" si="29"/>
        <v>115.03670259347581</v>
      </c>
    </row>
    <row r="552" spans="1:8" ht="15.75" customHeight="1">
      <c r="A552" s="28"/>
      <c r="B552" s="28" t="s">
        <v>1331</v>
      </c>
      <c r="C552" s="28" t="s">
        <v>286</v>
      </c>
      <c r="D552" s="25">
        <v>2787.553</v>
      </c>
      <c r="E552" s="42">
        <v>6050.695</v>
      </c>
      <c r="F552" s="35">
        <f t="shared" si="27"/>
        <v>3263.142</v>
      </c>
      <c r="G552" s="35">
        <f t="shared" si="30"/>
        <v>117.06116439759171</v>
      </c>
      <c r="H552" s="35">
        <f t="shared" si="29"/>
        <v>109.31650887635142</v>
      </c>
    </row>
    <row r="553" spans="1:8" ht="15.75" customHeight="1">
      <c r="A553" s="28"/>
      <c r="B553" s="28" t="s">
        <v>38</v>
      </c>
      <c r="C553" s="28" t="s">
        <v>310</v>
      </c>
      <c r="D553" s="25">
        <v>2305.072</v>
      </c>
      <c r="E553" s="42">
        <v>4928.997</v>
      </c>
      <c r="F553" s="35">
        <f aca="true" t="shared" si="31" ref="F553:F622">E553-D553</f>
        <v>2623.925</v>
      </c>
      <c r="G553" s="35">
        <f t="shared" si="30"/>
        <v>113.83266986888043</v>
      </c>
      <c r="H553" s="35">
        <f t="shared" si="29"/>
        <v>106.20320574102675</v>
      </c>
    </row>
    <row r="554" spans="1:8" ht="18" customHeight="1">
      <c r="A554" s="28"/>
      <c r="B554" s="28" t="s">
        <v>22</v>
      </c>
      <c r="C554" s="28" t="s">
        <v>302</v>
      </c>
      <c r="D554" s="25">
        <v>2332.522</v>
      </c>
      <c r="E554" s="42">
        <v>4956.16</v>
      </c>
      <c r="F554" s="35">
        <f t="shared" si="31"/>
        <v>2623.638</v>
      </c>
      <c r="G554" s="35">
        <f t="shared" si="30"/>
        <v>112.48073973150095</v>
      </c>
      <c r="H554" s="35">
        <f t="shared" si="29"/>
        <v>104.89951193017686</v>
      </c>
    </row>
    <row r="555" spans="1:8" ht="13.5" customHeight="1">
      <c r="A555" s="28"/>
      <c r="B555" s="28" t="s">
        <v>4</v>
      </c>
      <c r="C555" s="28" t="s">
        <v>291</v>
      </c>
      <c r="D555" s="25">
        <v>2550.317</v>
      </c>
      <c r="E555" s="42">
        <v>5356.175</v>
      </c>
      <c r="F555" s="35">
        <f t="shared" si="31"/>
        <v>2805.858</v>
      </c>
      <c r="G555" s="35">
        <f t="shared" si="30"/>
        <v>110.01997006646627</v>
      </c>
      <c r="H555" s="35">
        <f aca="true" t="shared" si="32" ref="H555:H624">(((E555/(D555/0.9643204))-1)*100)</f>
        <v>102.52654154248275</v>
      </c>
    </row>
    <row r="556" spans="1:8" ht="13.5" customHeight="1">
      <c r="A556" s="28"/>
      <c r="B556" s="28" t="s">
        <v>1594</v>
      </c>
      <c r="C556" s="28" t="s">
        <v>289</v>
      </c>
      <c r="D556" s="25">
        <v>2392.509</v>
      </c>
      <c r="E556" s="42">
        <v>5020.028</v>
      </c>
      <c r="F556" s="35">
        <f t="shared" si="31"/>
        <v>2627.5190000000002</v>
      </c>
      <c r="G556" s="35">
        <f t="shared" si="30"/>
        <v>109.82274256857552</v>
      </c>
      <c r="H556" s="35">
        <f t="shared" si="32"/>
        <v>102.33635104282573</v>
      </c>
    </row>
    <row r="557" spans="1:8" ht="13.5" customHeight="1">
      <c r="A557" s="28"/>
      <c r="B557" s="28" t="s">
        <v>10</v>
      </c>
      <c r="C557" s="28" t="s">
        <v>295</v>
      </c>
      <c r="D557" s="25">
        <v>2461.105</v>
      </c>
      <c r="E557" s="42">
        <v>5148.454</v>
      </c>
      <c r="F557" s="35">
        <f t="shared" si="31"/>
        <v>2687.3489999999997</v>
      </c>
      <c r="G557" s="35">
        <f t="shared" si="30"/>
        <v>109.19278129133052</v>
      </c>
      <c r="H557" s="35">
        <f t="shared" si="32"/>
        <v>101.72886653196835</v>
      </c>
    </row>
    <row r="558" spans="1:8" ht="13.5" customHeight="1">
      <c r="A558" s="28"/>
      <c r="B558" s="28" t="s">
        <v>1303</v>
      </c>
      <c r="C558" s="28" t="s">
        <v>1346</v>
      </c>
      <c r="D558" s="25">
        <v>22246.689</v>
      </c>
      <c r="E558" s="42">
        <v>46247.744</v>
      </c>
      <c r="F558" s="35">
        <f t="shared" si="31"/>
        <v>24001.055</v>
      </c>
      <c r="G558" s="35">
        <f t="shared" si="30"/>
        <v>107.88596451364066</v>
      </c>
      <c r="H558" s="35">
        <f t="shared" si="32"/>
        <v>100.46867645417979</v>
      </c>
    </row>
    <row r="559" spans="1:8" ht="13.5" customHeight="1">
      <c r="A559" s="28"/>
      <c r="B559" s="28" t="s">
        <v>30</v>
      </c>
      <c r="C559" s="28" t="s">
        <v>306</v>
      </c>
      <c r="D559" s="25">
        <v>2614.272</v>
      </c>
      <c r="E559" s="42">
        <v>5430.789</v>
      </c>
      <c r="F559" s="35">
        <f t="shared" si="31"/>
        <v>2816.517</v>
      </c>
      <c r="G559" s="35">
        <f t="shared" si="30"/>
        <v>107.73618812426555</v>
      </c>
      <c r="H559" s="35">
        <f t="shared" si="32"/>
        <v>100.32424402646703</v>
      </c>
    </row>
    <row r="560" spans="1:8" ht="13.5" customHeight="1">
      <c r="A560" s="28"/>
      <c r="B560" s="28">
        <v>116</v>
      </c>
      <c r="C560" s="28" t="s">
        <v>279</v>
      </c>
      <c r="D560" s="50">
        <v>0</v>
      </c>
      <c r="E560" s="42">
        <v>102156.746</v>
      </c>
      <c r="F560" s="35">
        <f t="shared" si="31"/>
        <v>102156.746</v>
      </c>
      <c r="G560" s="35">
        <v>100</v>
      </c>
      <c r="H560" s="50">
        <v>100</v>
      </c>
    </row>
    <row r="561" spans="1:8" ht="13.5" customHeight="1">
      <c r="A561" s="28"/>
      <c r="B561" s="28" t="s">
        <v>385</v>
      </c>
      <c r="C561" s="28" t="s">
        <v>386</v>
      </c>
      <c r="D561" s="50">
        <v>0</v>
      </c>
      <c r="E561" s="42">
        <v>26087.8</v>
      </c>
      <c r="F561" s="35">
        <f t="shared" si="31"/>
        <v>26087.8</v>
      </c>
      <c r="G561" s="35">
        <v>100</v>
      </c>
      <c r="H561" s="50">
        <v>100</v>
      </c>
    </row>
    <row r="562" spans="1:8" ht="13.5" customHeight="1">
      <c r="A562" s="28"/>
      <c r="B562" s="28" t="s">
        <v>401</v>
      </c>
      <c r="C562" s="28" t="s">
        <v>402</v>
      </c>
      <c r="D562" s="50">
        <v>0</v>
      </c>
      <c r="E562" s="42">
        <v>220000</v>
      </c>
      <c r="F562" s="35">
        <f t="shared" si="31"/>
        <v>220000</v>
      </c>
      <c r="G562" s="35">
        <v>100</v>
      </c>
      <c r="H562" s="50">
        <v>100</v>
      </c>
    </row>
    <row r="563" spans="1:8" ht="13.5" customHeight="1">
      <c r="A563" s="28"/>
      <c r="B563" s="28" t="s">
        <v>36</v>
      </c>
      <c r="C563" s="28" t="s">
        <v>309</v>
      </c>
      <c r="D563" s="25">
        <v>2862.982</v>
      </c>
      <c r="E563" s="42">
        <v>5932.119</v>
      </c>
      <c r="F563" s="35">
        <f t="shared" si="31"/>
        <v>3069.1369999999997</v>
      </c>
      <c r="G563" s="35">
        <f aca="true" t="shared" si="33" ref="G563:G584">(E563/D563-1)*100</f>
        <v>107.20070891119819</v>
      </c>
      <c r="H563" s="35">
        <f t="shared" si="32"/>
        <v>99.80787049753019</v>
      </c>
    </row>
    <row r="564" spans="1:8" ht="13.5" customHeight="1">
      <c r="A564" s="28"/>
      <c r="B564" s="28" t="s">
        <v>1323</v>
      </c>
      <c r="C564" s="28" t="s">
        <v>280</v>
      </c>
      <c r="D564" s="25">
        <v>2553.702</v>
      </c>
      <c r="E564" s="42">
        <v>5275.394</v>
      </c>
      <c r="F564" s="35">
        <f t="shared" si="31"/>
        <v>2721.692</v>
      </c>
      <c r="G564" s="35">
        <f t="shared" si="33"/>
        <v>106.57829300364723</v>
      </c>
      <c r="H564" s="35">
        <f t="shared" si="32"/>
        <v>99.20766214059431</v>
      </c>
    </row>
    <row r="565" spans="1:8" ht="13.5" customHeight="1">
      <c r="A565" s="28"/>
      <c r="B565" s="28" t="s">
        <v>13</v>
      </c>
      <c r="C565" s="28" t="s">
        <v>297</v>
      </c>
      <c r="D565" s="25">
        <v>2533.712</v>
      </c>
      <c r="E565" s="42">
        <v>5231.687</v>
      </c>
      <c r="F565" s="35">
        <f t="shared" si="31"/>
        <v>2697.975</v>
      </c>
      <c r="G565" s="35">
        <f t="shared" si="33"/>
        <v>106.48309673711931</v>
      </c>
      <c r="H565" s="35">
        <f t="shared" si="32"/>
        <v>99.11586243877757</v>
      </c>
    </row>
    <row r="566" spans="1:8" ht="13.5" customHeight="1">
      <c r="A566" s="28"/>
      <c r="B566" s="28" t="s">
        <v>1585</v>
      </c>
      <c r="C566" s="28" t="s">
        <v>283</v>
      </c>
      <c r="D566" s="25">
        <v>2570.689</v>
      </c>
      <c r="E566" s="42">
        <v>5299.926</v>
      </c>
      <c r="F566" s="35">
        <f t="shared" si="31"/>
        <v>2729.2370000000005</v>
      </c>
      <c r="G566" s="35">
        <f t="shared" si="33"/>
        <v>106.16752940554073</v>
      </c>
      <c r="H566" s="35">
        <f t="shared" si="32"/>
        <v>98.81155442336281</v>
      </c>
    </row>
    <row r="567" spans="1:8" ht="13.5" customHeight="1">
      <c r="A567" s="28"/>
      <c r="B567" s="28" t="s">
        <v>1327</v>
      </c>
      <c r="C567" s="28" t="s">
        <v>284</v>
      </c>
      <c r="D567" s="25">
        <v>2469.967</v>
      </c>
      <c r="E567" s="42">
        <v>5083.205</v>
      </c>
      <c r="F567" s="35">
        <f t="shared" si="31"/>
        <v>2613.238</v>
      </c>
      <c r="G567" s="35">
        <f t="shared" si="33"/>
        <v>105.80052284099341</v>
      </c>
      <c r="H567" s="35">
        <f t="shared" si="32"/>
        <v>98.45764250623587</v>
      </c>
    </row>
    <row r="568" spans="1:8" ht="13.5" customHeight="1">
      <c r="A568" s="28"/>
      <c r="B568" s="28" t="s">
        <v>28</v>
      </c>
      <c r="C568" s="28" t="s">
        <v>305</v>
      </c>
      <c r="D568" s="25">
        <v>2867.074</v>
      </c>
      <c r="E568" s="42">
        <v>5881.86</v>
      </c>
      <c r="F568" s="35">
        <f t="shared" si="31"/>
        <v>3014.7859999999996</v>
      </c>
      <c r="G568" s="35">
        <f t="shared" si="33"/>
        <v>105.15201212106837</v>
      </c>
      <c r="H568" s="35">
        <f t="shared" si="32"/>
        <v>97.83227038939349</v>
      </c>
    </row>
    <row r="569" spans="1:8" ht="13.5" customHeight="1">
      <c r="A569" s="28"/>
      <c r="B569" s="28" t="s">
        <v>1583</v>
      </c>
      <c r="C569" s="28" t="s">
        <v>282</v>
      </c>
      <c r="D569" s="25">
        <v>2573.458</v>
      </c>
      <c r="E569" s="42">
        <v>5270.473</v>
      </c>
      <c r="F569" s="35">
        <f t="shared" si="31"/>
        <v>2697.015</v>
      </c>
      <c r="G569" s="35">
        <f t="shared" si="33"/>
        <v>104.80120522658618</v>
      </c>
      <c r="H569" s="35">
        <f t="shared" si="32"/>
        <v>97.49398014458366</v>
      </c>
    </row>
    <row r="570" spans="1:8" ht="13.5" customHeight="1">
      <c r="A570" s="28"/>
      <c r="B570" s="28" t="s">
        <v>1592</v>
      </c>
      <c r="C570" s="28" t="s">
        <v>288</v>
      </c>
      <c r="D570" s="25">
        <v>2694.156</v>
      </c>
      <c r="E570" s="42">
        <v>5509.891</v>
      </c>
      <c r="F570" s="35">
        <f t="shared" si="31"/>
        <v>2815.7349999999997</v>
      </c>
      <c r="G570" s="35">
        <f t="shared" si="33"/>
        <v>104.5126934000852</v>
      </c>
      <c r="H570" s="35">
        <f t="shared" si="32"/>
        <v>97.21576230464753</v>
      </c>
    </row>
    <row r="571" spans="1:8" ht="13.5" customHeight="1">
      <c r="A571" s="28"/>
      <c r="B571" s="28" t="s">
        <v>1598</v>
      </c>
      <c r="C571" s="28" t="s">
        <v>293</v>
      </c>
      <c r="D571" s="25">
        <v>2566.406</v>
      </c>
      <c r="E571" s="42">
        <v>5205.013</v>
      </c>
      <c r="F571" s="35">
        <f t="shared" si="31"/>
        <v>2638.607</v>
      </c>
      <c r="G571" s="35">
        <f t="shared" si="33"/>
        <v>102.81331168957676</v>
      </c>
      <c r="H571" s="35">
        <f t="shared" si="32"/>
        <v>95.57701385381733</v>
      </c>
    </row>
    <row r="572" spans="1:8" ht="13.5" customHeight="1">
      <c r="A572" s="28"/>
      <c r="B572" s="28" t="s">
        <v>16</v>
      </c>
      <c r="C572" s="28" t="s">
        <v>299</v>
      </c>
      <c r="D572" s="25">
        <v>2559.007</v>
      </c>
      <c r="E572" s="42">
        <v>5186.257</v>
      </c>
      <c r="F572" s="35">
        <f t="shared" si="31"/>
        <v>2627.2499999999995</v>
      </c>
      <c r="G572" s="35">
        <f t="shared" si="33"/>
        <v>102.66677660514407</v>
      </c>
      <c r="H572" s="35">
        <f t="shared" si="32"/>
        <v>95.43570708258319</v>
      </c>
    </row>
    <row r="573" spans="1:8" ht="13.5" customHeight="1">
      <c r="A573" s="28"/>
      <c r="B573" s="28" t="s">
        <v>1325</v>
      </c>
      <c r="C573" s="28" t="s">
        <v>281</v>
      </c>
      <c r="D573" s="25">
        <v>2789.599</v>
      </c>
      <c r="E573" s="42">
        <v>5636.155</v>
      </c>
      <c r="F573" s="35">
        <f t="shared" si="31"/>
        <v>2846.5559999999996</v>
      </c>
      <c r="G573" s="35">
        <f t="shared" si="33"/>
        <v>102.04176299174179</v>
      </c>
      <c r="H573" s="35">
        <f t="shared" si="32"/>
        <v>94.83299370490164</v>
      </c>
    </row>
    <row r="574" spans="1:8" ht="13.5" customHeight="1">
      <c r="A574" s="28"/>
      <c r="B574" s="28" t="s">
        <v>392</v>
      </c>
      <c r="C574" s="28" t="s">
        <v>393</v>
      </c>
      <c r="D574" s="25">
        <v>68670.8</v>
      </c>
      <c r="E574" s="42">
        <v>138681.2</v>
      </c>
      <c r="F574" s="35">
        <f t="shared" si="31"/>
        <v>70010.40000000001</v>
      </c>
      <c r="G574" s="35">
        <f t="shared" si="33"/>
        <v>101.95075636223838</v>
      </c>
      <c r="H574" s="35">
        <f t="shared" si="32"/>
        <v>94.74523415553628</v>
      </c>
    </row>
    <row r="575" spans="1:8" ht="13.5" customHeight="1">
      <c r="A575" s="28"/>
      <c r="B575" s="28" t="s">
        <v>26</v>
      </c>
      <c r="C575" s="28" t="s">
        <v>304</v>
      </c>
      <c r="D575" s="25">
        <v>2681.628</v>
      </c>
      <c r="E575" s="42">
        <v>5389.989</v>
      </c>
      <c r="F575" s="35">
        <f t="shared" si="31"/>
        <v>2708.3609999999994</v>
      </c>
      <c r="G575" s="35">
        <f t="shared" si="33"/>
        <v>100.99689442383504</v>
      </c>
      <c r="H575" s="35">
        <f t="shared" si="32"/>
        <v>93.82540562955037</v>
      </c>
    </row>
    <row r="576" spans="1:8" ht="13.5" customHeight="1">
      <c r="A576" s="28"/>
      <c r="B576" s="28" t="s">
        <v>6</v>
      </c>
      <c r="C576" s="28" t="s">
        <v>292</v>
      </c>
      <c r="D576" s="25">
        <v>2672.836</v>
      </c>
      <c r="E576" s="42">
        <v>5369.897</v>
      </c>
      <c r="F576" s="35">
        <f t="shared" si="31"/>
        <v>2697.061</v>
      </c>
      <c r="G576" s="35">
        <f t="shared" si="33"/>
        <v>100.9063406808349</v>
      </c>
      <c r="H576" s="35">
        <f t="shared" si="32"/>
        <v>93.73808280787898</v>
      </c>
    </row>
    <row r="577" spans="1:8" ht="13.5" customHeight="1">
      <c r="A577" s="28"/>
      <c r="B577" s="28" t="s">
        <v>1333</v>
      </c>
      <c r="C577" s="28" t="s">
        <v>287</v>
      </c>
      <c r="D577" s="25">
        <v>2613.175</v>
      </c>
      <c r="E577" s="42">
        <v>5235.355</v>
      </c>
      <c r="F577" s="35">
        <f t="shared" si="31"/>
        <v>2622.1799999999994</v>
      </c>
      <c r="G577" s="35">
        <f t="shared" si="33"/>
        <v>100.34459995981896</v>
      </c>
      <c r="H577" s="35">
        <f t="shared" si="32"/>
        <v>93.19638477109262</v>
      </c>
    </row>
    <row r="578" spans="1:8" ht="13.5" customHeight="1">
      <c r="A578" s="28"/>
      <c r="B578" s="28" t="s">
        <v>1596</v>
      </c>
      <c r="C578" s="28" t="s">
        <v>290</v>
      </c>
      <c r="D578" s="25">
        <v>2867.78</v>
      </c>
      <c r="E578" s="42">
        <v>5667.608</v>
      </c>
      <c r="F578" s="35">
        <f t="shared" si="31"/>
        <v>2799.828</v>
      </c>
      <c r="G578" s="35">
        <f t="shared" si="33"/>
        <v>97.63050164238538</v>
      </c>
      <c r="H578" s="35">
        <f t="shared" si="32"/>
        <v>90.57912439598572</v>
      </c>
    </row>
    <row r="579" spans="1:8" ht="13.5" customHeight="1">
      <c r="A579" s="28"/>
      <c r="B579" s="28" t="s">
        <v>24</v>
      </c>
      <c r="C579" s="28" t="s">
        <v>303</v>
      </c>
      <c r="D579" s="25">
        <v>2694.595</v>
      </c>
      <c r="E579" s="42">
        <v>5322.114</v>
      </c>
      <c r="F579" s="35">
        <f t="shared" si="31"/>
        <v>2627.519</v>
      </c>
      <c r="G579" s="35">
        <f t="shared" si="33"/>
        <v>97.51072053499692</v>
      </c>
      <c r="H579" s="35">
        <f t="shared" si="32"/>
        <v>90.46361703059644</v>
      </c>
    </row>
    <row r="580" spans="1:8" ht="13.5" customHeight="1">
      <c r="A580" s="28"/>
      <c r="B580" s="28" t="s">
        <v>1602</v>
      </c>
      <c r="C580" s="28" t="s">
        <v>296</v>
      </c>
      <c r="D580" s="25">
        <v>2755.837</v>
      </c>
      <c r="E580" s="42">
        <v>5387.376</v>
      </c>
      <c r="F580" s="35">
        <f t="shared" si="31"/>
        <v>2631.539</v>
      </c>
      <c r="G580" s="35">
        <f t="shared" si="33"/>
        <v>95.48964615831778</v>
      </c>
      <c r="H580" s="35">
        <f t="shared" si="32"/>
        <v>88.51465377924748</v>
      </c>
    </row>
    <row r="581" spans="1:8" ht="13.5" customHeight="1">
      <c r="A581" s="28"/>
      <c r="B581" s="28" t="s">
        <v>20</v>
      </c>
      <c r="C581" s="28" t="s">
        <v>301</v>
      </c>
      <c r="D581" s="25">
        <v>2746.024</v>
      </c>
      <c r="E581" s="42">
        <v>5359.98</v>
      </c>
      <c r="F581" s="35">
        <f t="shared" si="31"/>
        <v>2613.9559999999997</v>
      </c>
      <c r="G581" s="35">
        <f t="shared" si="33"/>
        <v>95.19057371676286</v>
      </c>
      <c r="H581" s="35">
        <f t="shared" si="32"/>
        <v>88.22625212277823</v>
      </c>
    </row>
    <row r="582" spans="1:8" ht="13.5" customHeight="1">
      <c r="A582" s="28"/>
      <c r="B582" s="28" t="s">
        <v>1310</v>
      </c>
      <c r="C582" s="28" t="s">
        <v>1353</v>
      </c>
      <c r="D582" s="25">
        <v>18011.255</v>
      </c>
      <c r="E582" s="42">
        <v>28627.152</v>
      </c>
      <c r="F582" s="35">
        <f t="shared" si="31"/>
        <v>10615.896999999997</v>
      </c>
      <c r="G582" s="35">
        <f t="shared" si="33"/>
        <v>58.94035146357095</v>
      </c>
      <c r="H582" s="35">
        <f t="shared" si="32"/>
        <v>53.269423299491315</v>
      </c>
    </row>
    <row r="583" spans="1:8" ht="13.5" customHeight="1">
      <c r="A583" s="28"/>
      <c r="B583" s="28" t="s">
        <v>1510</v>
      </c>
      <c r="C583" s="28" t="s">
        <v>315</v>
      </c>
      <c r="D583" s="25">
        <v>18285.867</v>
      </c>
      <c r="E583" s="42">
        <v>29013.631</v>
      </c>
      <c r="F583" s="35">
        <f t="shared" si="31"/>
        <v>10727.764000000003</v>
      </c>
      <c r="G583" s="35">
        <f t="shared" si="33"/>
        <v>58.66696941413827</v>
      </c>
      <c r="H583" s="35">
        <f t="shared" si="32"/>
        <v>53.00579541222958</v>
      </c>
    </row>
    <row r="584" spans="1:8" ht="18" customHeight="1">
      <c r="A584" s="28"/>
      <c r="B584" s="28" t="s">
        <v>1506</v>
      </c>
      <c r="C584" s="28" t="s">
        <v>314</v>
      </c>
      <c r="D584" s="25">
        <v>8094.744</v>
      </c>
      <c r="E584" s="42">
        <v>12812.152</v>
      </c>
      <c r="F584" s="35">
        <f t="shared" si="31"/>
        <v>4717.408</v>
      </c>
      <c r="G584" s="35">
        <f t="shared" si="33"/>
        <v>58.27742050891296</v>
      </c>
      <c r="H584" s="35">
        <f t="shared" si="32"/>
        <v>52.630145456123145</v>
      </c>
    </row>
    <row r="585" spans="1:8" ht="16.5" customHeight="1">
      <c r="A585" s="28"/>
      <c r="B585" s="28" t="s">
        <v>1427</v>
      </c>
      <c r="C585" s="28" t="s">
        <v>354</v>
      </c>
      <c r="D585" s="25">
        <v>25858.058</v>
      </c>
      <c r="E585" s="42">
        <v>39594.33</v>
      </c>
      <c r="F585" s="35">
        <f t="shared" si="31"/>
        <v>13736.272</v>
      </c>
      <c r="G585" s="35">
        <f aca="true" t="shared" si="34" ref="G585:G605">(E585/D585-1)*100</f>
        <v>53.12182376572905</v>
      </c>
      <c r="H585" s="35">
        <f t="shared" si="32"/>
        <v>47.65849834249734</v>
      </c>
    </row>
    <row r="586" spans="1:8" ht="27" customHeight="1">
      <c r="A586" s="28"/>
      <c r="B586" s="28" t="s">
        <v>1315</v>
      </c>
      <c r="C586" s="28" t="s">
        <v>277</v>
      </c>
      <c r="D586" s="25">
        <v>24027.048</v>
      </c>
      <c r="E586" s="42">
        <v>35769.368</v>
      </c>
      <c r="F586" s="35">
        <f t="shared" si="31"/>
        <v>11742.320000000003</v>
      </c>
      <c r="G586" s="35">
        <f t="shared" si="34"/>
        <v>48.87125542846547</v>
      </c>
      <c r="H586" s="35">
        <f t="shared" si="32"/>
        <v>43.55958858328</v>
      </c>
    </row>
    <row r="587" spans="1:8" ht="16.5" customHeight="1">
      <c r="A587" s="28"/>
      <c r="B587" s="28" t="s">
        <v>1367</v>
      </c>
      <c r="C587" s="28" t="s">
        <v>325</v>
      </c>
      <c r="D587" s="25">
        <v>16506.325</v>
      </c>
      <c r="E587" s="42">
        <v>23467.912</v>
      </c>
      <c r="F587" s="35">
        <f t="shared" si="31"/>
        <v>6961.5869999999995</v>
      </c>
      <c r="G587" s="35">
        <f t="shared" si="34"/>
        <v>42.175269177118466</v>
      </c>
      <c r="H587" s="35">
        <f t="shared" si="32"/>
        <v>37.102512442986544</v>
      </c>
    </row>
    <row r="588" spans="1:8" ht="16.5" customHeight="1">
      <c r="A588" s="28"/>
      <c r="B588" s="28" t="s">
        <v>241</v>
      </c>
      <c r="C588" s="28" t="s">
        <v>322</v>
      </c>
      <c r="D588" s="25">
        <v>1110897.355</v>
      </c>
      <c r="E588" s="42">
        <v>1503260.662</v>
      </c>
      <c r="F588" s="35">
        <f t="shared" si="31"/>
        <v>392363.30700000003</v>
      </c>
      <c r="G588" s="35">
        <f t="shared" si="34"/>
        <v>35.3194924116099</v>
      </c>
      <c r="H588" s="35">
        <f t="shared" si="32"/>
        <v>30.491347050160613</v>
      </c>
    </row>
    <row r="589" spans="1:8" ht="18" customHeight="1">
      <c r="A589" s="28"/>
      <c r="B589" s="28" t="s">
        <v>1335</v>
      </c>
      <c r="C589" s="28" t="s">
        <v>312</v>
      </c>
      <c r="D589" s="25">
        <v>70444.033</v>
      </c>
      <c r="E589" s="42">
        <v>91630.026</v>
      </c>
      <c r="F589" s="35">
        <f t="shared" si="31"/>
        <v>21185.993000000002</v>
      </c>
      <c r="G589" s="35">
        <f t="shared" si="34"/>
        <v>30.074929128489856</v>
      </c>
      <c r="H589" s="35">
        <f t="shared" si="32"/>
        <v>25.433907687156964</v>
      </c>
    </row>
    <row r="590" spans="1:8" ht="18" customHeight="1">
      <c r="A590" s="28"/>
      <c r="B590" s="28" t="s">
        <v>1545</v>
      </c>
      <c r="C590" s="28" t="s">
        <v>338</v>
      </c>
      <c r="D590" s="25">
        <v>61774.603</v>
      </c>
      <c r="E590" s="42">
        <v>80000.876</v>
      </c>
      <c r="F590" s="35">
        <f t="shared" si="31"/>
        <v>18226.273</v>
      </c>
      <c r="G590" s="35">
        <f t="shared" si="34"/>
        <v>29.50447613560543</v>
      </c>
      <c r="H590" s="35">
        <f t="shared" si="32"/>
        <v>24.88380822887748</v>
      </c>
    </row>
    <row r="591" spans="1:8" ht="16.5" customHeight="1">
      <c r="A591" s="28"/>
      <c r="B591" s="28" t="s">
        <v>1341</v>
      </c>
      <c r="C591" s="28" t="s">
        <v>275</v>
      </c>
      <c r="D591" s="25">
        <v>42944.49</v>
      </c>
      <c r="E591" s="42">
        <v>54718.226</v>
      </c>
      <c r="F591" s="35">
        <f t="shared" si="31"/>
        <v>11773.736000000004</v>
      </c>
      <c r="G591" s="35">
        <f t="shared" si="34"/>
        <v>27.416173762920472</v>
      </c>
      <c r="H591" s="35">
        <f t="shared" si="32"/>
        <v>22.870015649528973</v>
      </c>
    </row>
    <row r="592" spans="1:13" s="101" customFormat="1" ht="18" customHeight="1" thickBot="1">
      <c r="A592" s="28"/>
      <c r="B592" s="28" t="s">
        <v>1451</v>
      </c>
      <c r="C592" s="28" t="s">
        <v>316</v>
      </c>
      <c r="D592" s="25">
        <v>1244060.834</v>
      </c>
      <c r="E592" s="42">
        <v>1503985.922</v>
      </c>
      <c r="F592" s="35">
        <f t="shared" si="31"/>
        <v>259925.088</v>
      </c>
      <c r="G592" s="35">
        <f t="shared" si="34"/>
        <v>20.893277956855915</v>
      </c>
      <c r="H592" s="35">
        <f t="shared" si="32"/>
        <v>16.579854156666475</v>
      </c>
      <c r="I592" s="9"/>
      <c r="J592" s="9"/>
      <c r="K592" s="9"/>
      <c r="L592" s="9"/>
      <c r="M592" s="9"/>
    </row>
    <row r="593" spans="1:8" ht="17.25" customHeight="1">
      <c r="A593" s="28"/>
      <c r="B593" s="28" t="s">
        <v>1469</v>
      </c>
      <c r="C593" s="28" t="s">
        <v>328</v>
      </c>
      <c r="D593" s="25">
        <v>29953.414</v>
      </c>
      <c r="E593" s="42">
        <v>35747.166</v>
      </c>
      <c r="F593" s="35">
        <f t="shared" si="31"/>
        <v>5793.751999999997</v>
      </c>
      <c r="G593" s="35">
        <f t="shared" si="34"/>
        <v>19.34254305702847</v>
      </c>
      <c r="H593" s="35">
        <f t="shared" si="32"/>
        <v>15.084448857770916</v>
      </c>
    </row>
    <row r="594" spans="1:8" ht="17.25" customHeight="1">
      <c r="A594" s="28"/>
      <c r="B594" s="28" t="s">
        <v>378</v>
      </c>
      <c r="C594" s="28" t="s">
        <v>379</v>
      </c>
      <c r="D594" s="25">
        <v>12969000</v>
      </c>
      <c r="E594" s="42">
        <v>15317832.01</v>
      </c>
      <c r="F594" s="35">
        <f t="shared" si="31"/>
        <v>2348832.01</v>
      </c>
      <c r="G594" s="35">
        <f t="shared" si="34"/>
        <v>18.11112660960752</v>
      </c>
      <c r="H594" s="35">
        <f t="shared" si="32"/>
        <v>13.896968856627367</v>
      </c>
    </row>
    <row r="595" spans="1:8" ht="16.5" customHeight="1">
      <c r="A595" s="28"/>
      <c r="B595" s="28" t="s">
        <v>1419</v>
      </c>
      <c r="C595" s="28" t="s">
        <v>351</v>
      </c>
      <c r="D595" s="25">
        <v>35501.963</v>
      </c>
      <c r="E595" s="42">
        <v>41526.088</v>
      </c>
      <c r="F595" s="35">
        <f t="shared" si="31"/>
        <v>6024.125</v>
      </c>
      <c r="G595" s="35">
        <f t="shared" si="34"/>
        <v>16.968427914816985</v>
      </c>
      <c r="H595" s="35">
        <f t="shared" si="32"/>
        <v>12.795041194187483</v>
      </c>
    </row>
    <row r="596" spans="1:8" ht="16.5" customHeight="1">
      <c r="A596" s="28"/>
      <c r="B596" s="28" t="s">
        <v>390</v>
      </c>
      <c r="C596" s="28" t="s">
        <v>391</v>
      </c>
      <c r="D596" s="25">
        <v>1860822.596</v>
      </c>
      <c r="E596" s="42">
        <v>2096923.34</v>
      </c>
      <c r="F596" s="35">
        <f t="shared" si="31"/>
        <v>236100.74400000018</v>
      </c>
      <c r="G596" s="35">
        <f t="shared" si="34"/>
        <v>12.687977054208144</v>
      </c>
      <c r="H596" s="35">
        <f t="shared" si="32"/>
        <v>8.667315108104813</v>
      </c>
    </row>
    <row r="597" spans="1:8" ht="18" customHeight="1">
      <c r="A597" s="28"/>
      <c r="B597" s="28" t="s">
        <v>1546</v>
      </c>
      <c r="C597" s="28" t="s">
        <v>340</v>
      </c>
      <c r="D597" s="25">
        <v>121412.18</v>
      </c>
      <c r="E597" s="42">
        <v>136540.001</v>
      </c>
      <c r="F597" s="35">
        <f t="shared" si="31"/>
        <v>15127.820999999996</v>
      </c>
      <c r="G597" s="35">
        <f t="shared" si="34"/>
        <v>12.45988746763298</v>
      </c>
      <c r="H597" s="35">
        <f t="shared" si="32"/>
        <v>8.447363666742813</v>
      </c>
    </row>
    <row r="598" spans="1:8" s="101" customFormat="1" ht="24.75" customHeight="1" thickBot="1">
      <c r="A598" s="28"/>
      <c r="B598" s="28" t="s">
        <v>239</v>
      </c>
      <c r="C598" s="28" t="s">
        <v>321</v>
      </c>
      <c r="D598" s="25">
        <v>123022.144</v>
      </c>
      <c r="E598" s="42">
        <v>137301.618</v>
      </c>
      <c r="F598" s="35">
        <f t="shared" si="31"/>
        <v>14279.473999999987</v>
      </c>
      <c r="G598" s="35">
        <f t="shared" si="34"/>
        <v>11.607238774833895</v>
      </c>
      <c r="H598" s="35">
        <f t="shared" si="32"/>
        <v>7.62513713824331</v>
      </c>
    </row>
    <row r="599" spans="1:8" ht="16.5" customHeight="1">
      <c r="A599" s="28"/>
      <c r="B599" s="28" t="s">
        <v>1473</v>
      </c>
      <c r="C599" s="28" t="s">
        <v>329</v>
      </c>
      <c r="D599" s="25">
        <v>732675.799</v>
      </c>
      <c r="E599" s="42">
        <v>815799.635</v>
      </c>
      <c r="F599" s="35">
        <f t="shared" si="31"/>
        <v>83123.83600000001</v>
      </c>
      <c r="G599" s="35">
        <f t="shared" si="34"/>
        <v>11.34524111666475</v>
      </c>
      <c r="H599" s="35">
        <f t="shared" si="32"/>
        <v>7.372487451718612</v>
      </c>
    </row>
    <row r="600" spans="1:8" ht="16.5" customHeight="1">
      <c r="A600" s="28"/>
      <c r="B600" s="28" t="s">
        <v>1337</v>
      </c>
      <c r="C600" s="28" t="s">
        <v>313</v>
      </c>
      <c r="D600" s="25">
        <v>424106.342</v>
      </c>
      <c r="E600" s="42">
        <v>469856.393</v>
      </c>
      <c r="F600" s="35">
        <f t="shared" si="31"/>
        <v>45750.05099999998</v>
      </c>
      <c r="G600" s="35">
        <f t="shared" si="34"/>
        <v>10.787400816562176</v>
      </c>
      <c r="H600" s="35">
        <f t="shared" si="32"/>
        <v>6.8345506703875625</v>
      </c>
    </row>
    <row r="601" spans="1:8" ht="18" customHeight="1">
      <c r="A601" s="28"/>
      <c r="B601" s="28" t="s">
        <v>1425</v>
      </c>
      <c r="C601" s="28" t="s">
        <v>353</v>
      </c>
      <c r="D601" s="25">
        <v>1177786.329</v>
      </c>
      <c r="E601" s="42">
        <v>1288483.893</v>
      </c>
      <c r="F601" s="35">
        <f t="shared" si="31"/>
        <v>110697.56400000001</v>
      </c>
      <c r="G601" s="35">
        <f t="shared" si="34"/>
        <v>9.39878153399758</v>
      </c>
      <c r="H601" s="35">
        <f t="shared" si="32"/>
        <v>5.495476768377161</v>
      </c>
    </row>
    <row r="602" spans="1:8" ht="20.25" customHeight="1">
      <c r="A602" s="28"/>
      <c r="B602" s="28" t="s">
        <v>1455</v>
      </c>
      <c r="C602" s="28" t="s">
        <v>318</v>
      </c>
      <c r="D602" s="25">
        <v>355081.36</v>
      </c>
      <c r="E602" s="42">
        <v>381290.032</v>
      </c>
      <c r="F602" s="35">
        <f t="shared" si="31"/>
        <v>26208.67200000002</v>
      </c>
      <c r="G602" s="35">
        <f t="shared" si="34"/>
        <v>7.381032899051654</v>
      </c>
      <c r="H602" s="35">
        <f t="shared" si="32"/>
        <v>3.5497205976266377</v>
      </c>
    </row>
    <row r="603" spans="1:8" ht="17.25" customHeight="1">
      <c r="A603" s="28"/>
      <c r="B603" s="28" t="s">
        <v>1348</v>
      </c>
      <c r="C603" s="28" t="s">
        <v>276</v>
      </c>
      <c r="D603" s="25">
        <v>184524.401</v>
      </c>
      <c r="E603" s="42">
        <v>197630.585</v>
      </c>
      <c r="F603" s="35">
        <f t="shared" si="31"/>
        <v>13106.18399999998</v>
      </c>
      <c r="G603" s="35">
        <f t="shared" si="34"/>
        <v>7.10268340066309</v>
      </c>
      <c r="H603" s="35">
        <f t="shared" si="32"/>
        <v>3.281302498000782</v>
      </c>
    </row>
    <row r="604" spans="1:8" ht="16.5" customHeight="1">
      <c r="A604" s="28"/>
      <c r="B604" s="28" t="s">
        <v>1484</v>
      </c>
      <c r="C604" s="28" t="s">
        <v>336</v>
      </c>
      <c r="D604" s="25">
        <v>685139.293</v>
      </c>
      <c r="E604" s="42">
        <v>732257.224</v>
      </c>
      <c r="F604" s="35">
        <f t="shared" si="31"/>
        <v>47117.9310000001</v>
      </c>
      <c r="G604" s="35">
        <f t="shared" si="34"/>
        <v>6.877131625845911</v>
      </c>
      <c r="H604" s="35">
        <f t="shared" si="32"/>
        <v>3.06379832028838</v>
      </c>
    </row>
    <row r="605" spans="1:8" s="101" customFormat="1" ht="19.5" customHeight="1" thickBot="1">
      <c r="A605" s="44"/>
      <c r="B605" s="44" t="s">
        <v>1392</v>
      </c>
      <c r="C605" s="44" t="s">
        <v>331</v>
      </c>
      <c r="D605" s="47">
        <v>3177721.887</v>
      </c>
      <c r="E605" s="51">
        <v>3394091.91</v>
      </c>
      <c r="F605" s="48">
        <f t="shared" si="31"/>
        <v>216370.02300000004</v>
      </c>
      <c r="G605" s="48">
        <f t="shared" si="34"/>
        <v>6.808966633775149</v>
      </c>
      <c r="H605" s="48">
        <f t="shared" si="32"/>
        <v>2.9980654278687124</v>
      </c>
    </row>
    <row r="606" spans="1:8" ht="19.5" customHeight="1">
      <c r="A606" s="366" t="s">
        <v>1381</v>
      </c>
      <c r="B606" s="366"/>
      <c r="C606" s="366"/>
      <c r="D606" s="366"/>
      <c r="E606" s="366"/>
      <c r="F606" s="366"/>
      <c r="G606" s="366"/>
      <c r="H606" s="366"/>
    </row>
    <row r="607" spans="1:8" ht="19.5" customHeight="1">
      <c r="A607" s="366" t="s">
        <v>1295</v>
      </c>
      <c r="B607" s="366"/>
      <c r="C607" s="366"/>
      <c r="D607" s="366"/>
      <c r="E607" s="366"/>
      <c r="F607" s="366"/>
      <c r="G607" s="366"/>
      <c r="H607" s="366"/>
    </row>
    <row r="608" spans="1:8" ht="19.5" customHeight="1">
      <c r="A608" s="369" t="s">
        <v>1005</v>
      </c>
      <c r="B608" s="369"/>
      <c r="C608" s="369"/>
      <c r="D608" s="369"/>
      <c r="E608" s="369"/>
      <c r="F608" s="369"/>
      <c r="G608" s="369"/>
      <c r="H608" s="369"/>
    </row>
    <row r="609" spans="1:8" ht="19.5" customHeight="1" thickBot="1">
      <c r="A609" s="370" t="s">
        <v>1006</v>
      </c>
      <c r="B609" s="370"/>
      <c r="C609" s="370"/>
      <c r="D609" s="370"/>
      <c r="E609" s="370"/>
      <c r="F609" s="370"/>
      <c r="G609" s="370"/>
      <c r="H609" s="100"/>
    </row>
    <row r="610" spans="1:8" ht="30">
      <c r="A610" s="281"/>
      <c r="B610" s="382" t="s">
        <v>989</v>
      </c>
      <c r="C610" s="382"/>
      <c r="D610" s="282" t="s">
        <v>994</v>
      </c>
      <c r="E610" s="260" t="s">
        <v>995</v>
      </c>
      <c r="F610" s="260" t="s">
        <v>1297</v>
      </c>
      <c r="G610" s="283" t="s">
        <v>1298</v>
      </c>
      <c r="H610" s="260" t="s">
        <v>1299</v>
      </c>
    </row>
    <row r="611" spans="1:8" ht="19.5" customHeight="1" thickBot="1">
      <c r="A611" s="266"/>
      <c r="B611" s="263"/>
      <c r="C611" s="263"/>
      <c r="D611" s="264">
        <v>2002</v>
      </c>
      <c r="E611" s="264">
        <v>2003</v>
      </c>
      <c r="F611" s="265" t="s">
        <v>1300</v>
      </c>
      <c r="G611" s="265" t="s">
        <v>1301</v>
      </c>
      <c r="H611" s="265" t="s">
        <v>1301</v>
      </c>
    </row>
    <row r="612" spans="1:8" ht="29.25" customHeight="1">
      <c r="A612" s="28"/>
      <c r="B612" s="28" t="s">
        <v>370</v>
      </c>
      <c r="C612" s="28" t="s">
        <v>371</v>
      </c>
      <c r="D612" s="25">
        <v>169451</v>
      </c>
      <c r="E612" s="42">
        <v>180125.027</v>
      </c>
      <c r="F612" s="35">
        <f t="shared" si="31"/>
        <v>10674.027000000002</v>
      </c>
      <c r="G612" s="35">
        <f aca="true" t="shared" si="35" ref="G612:G622">(E612/D612-1)*100</f>
        <v>6.299182064431608</v>
      </c>
      <c r="H612" s="35">
        <f t="shared" si="32"/>
        <v>2.506469768045516</v>
      </c>
    </row>
    <row r="613" spans="1:8" ht="18" customHeight="1">
      <c r="A613" s="28"/>
      <c r="B613" s="28" t="s">
        <v>1482</v>
      </c>
      <c r="C613" s="28" t="s">
        <v>335</v>
      </c>
      <c r="D613" s="25">
        <v>151709.059</v>
      </c>
      <c r="E613" s="42">
        <v>160704.776</v>
      </c>
      <c r="F613" s="35">
        <f t="shared" si="31"/>
        <v>8995.717000000004</v>
      </c>
      <c r="G613" s="35">
        <f t="shared" si="35"/>
        <v>5.929584600481896</v>
      </c>
      <c r="H613" s="35">
        <f t="shared" si="32"/>
        <v>2.1500593937705537</v>
      </c>
    </row>
    <row r="614" spans="1:8" ht="23.25" customHeight="1">
      <c r="A614" s="28"/>
      <c r="B614" s="28" t="s">
        <v>1453</v>
      </c>
      <c r="C614" s="28" t="s">
        <v>317</v>
      </c>
      <c r="D614" s="25">
        <v>82260.309</v>
      </c>
      <c r="E614" s="42">
        <v>86910.787</v>
      </c>
      <c r="F614" s="35">
        <f t="shared" si="31"/>
        <v>4650.478000000003</v>
      </c>
      <c r="G614" s="35">
        <f t="shared" si="35"/>
        <v>5.653368017375193</v>
      </c>
      <c r="H614" s="35">
        <f t="shared" si="32"/>
        <v>1.8836981078624415</v>
      </c>
    </row>
    <row r="615" spans="1:8" ht="16.5" customHeight="1">
      <c r="A615" s="28"/>
      <c r="B615" s="28" t="s">
        <v>344</v>
      </c>
      <c r="C615" s="28" t="s">
        <v>345</v>
      </c>
      <c r="D615" s="25">
        <v>12626000</v>
      </c>
      <c r="E615" s="42">
        <v>13309467.198</v>
      </c>
      <c r="F615" s="35">
        <f t="shared" si="31"/>
        <v>683467.1980000008</v>
      </c>
      <c r="G615" s="35">
        <f t="shared" si="35"/>
        <v>5.413172802154298</v>
      </c>
      <c r="H615" s="35">
        <f t="shared" si="32"/>
        <v>1.6520729618425545</v>
      </c>
    </row>
    <row r="616" spans="1:8" ht="20.25" customHeight="1">
      <c r="A616" s="28"/>
      <c r="B616" s="28" t="s">
        <v>1478</v>
      </c>
      <c r="C616" s="28" t="s">
        <v>333</v>
      </c>
      <c r="D616" s="25">
        <v>4595329.805</v>
      </c>
      <c r="E616" s="42">
        <v>4824588.924</v>
      </c>
      <c r="F616" s="35">
        <f t="shared" si="31"/>
        <v>229259.11899999995</v>
      </c>
      <c r="G616" s="35">
        <f t="shared" si="35"/>
        <v>4.988958980714542</v>
      </c>
      <c r="H616" s="35">
        <f t="shared" si="32"/>
        <v>1.242994919866236</v>
      </c>
    </row>
    <row r="617" spans="1:8" ht="16.5" customHeight="1">
      <c r="A617" s="28"/>
      <c r="B617" s="28" t="s">
        <v>366</v>
      </c>
      <c r="C617" s="28" t="s">
        <v>367</v>
      </c>
      <c r="D617" s="25">
        <v>739568.8</v>
      </c>
      <c r="E617" s="42">
        <v>776192.221</v>
      </c>
      <c r="F617" s="35">
        <f t="shared" si="31"/>
        <v>36623.42099999997</v>
      </c>
      <c r="G617" s="35">
        <f t="shared" si="35"/>
        <v>4.951996487683097</v>
      </c>
      <c r="H617" s="35">
        <f t="shared" si="32"/>
        <v>1.2073512338011572</v>
      </c>
    </row>
    <row r="618" spans="1:8" ht="16.5" customHeight="1">
      <c r="A618" s="28"/>
      <c r="B618" s="28" t="s">
        <v>1477</v>
      </c>
      <c r="C618" s="28" t="s">
        <v>332</v>
      </c>
      <c r="D618" s="25">
        <v>7012752.439</v>
      </c>
      <c r="E618" s="42">
        <v>7351780.772</v>
      </c>
      <c r="F618" s="35">
        <f t="shared" si="31"/>
        <v>339028.33299999963</v>
      </c>
      <c r="G618" s="35">
        <f t="shared" si="35"/>
        <v>4.834454601798899</v>
      </c>
      <c r="H618" s="35">
        <f t="shared" si="32"/>
        <v>1.0940031953885487</v>
      </c>
    </row>
    <row r="619" spans="1:8" ht="18.75" customHeight="1">
      <c r="A619" s="28"/>
      <c r="B619" s="28" t="s">
        <v>357</v>
      </c>
      <c r="C619" s="28" t="s">
        <v>358</v>
      </c>
      <c r="D619" s="25">
        <v>114766.84</v>
      </c>
      <c r="E619" s="42">
        <v>119679.348</v>
      </c>
      <c r="F619" s="35">
        <f t="shared" si="31"/>
        <v>4912.508000000002</v>
      </c>
      <c r="G619" s="35">
        <f t="shared" si="35"/>
        <v>4.2804245546884445</v>
      </c>
      <c r="H619" s="35">
        <f t="shared" si="32"/>
        <v>0.5597407187469816</v>
      </c>
    </row>
    <row r="620" spans="1:8" ht="25.5" customHeight="1">
      <c r="A620" s="28"/>
      <c r="B620" s="28" t="s">
        <v>1464</v>
      </c>
      <c r="C620" s="28" t="s">
        <v>324</v>
      </c>
      <c r="D620" s="25">
        <v>607495.194</v>
      </c>
      <c r="E620" s="42">
        <v>633130.327</v>
      </c>
      <c r="F620" s="35">
        <f t="shared" si="31"/>
        <v>25635.13300000003</v>
      </c>
      <c r="G620" s="35">
        <f t="shared" si="35"/>
        <v>4.219808362796695</v>
      </c>
      <c r="H620" s="35">
        <f t="shared" si="32"/>
        <v>0.5012872883354502</v>
      </c>
    </row>
    <row r="621" spans="1:8" ht="15.75" customHeight="1">
      <c r="A621" s="28"/>
      <c r="B621" s="28" t="s">
        <v>1492</v>
      </c>
      <c r="C621" s="28" t="s">
        <v>349</v>
      </c>
      <c r="D621" s="25">
        <v>1549510.5</v>
      </c>
      <c r="E621" s="42">
        <v>1613964.949</v>
      </c>
      <c r="F621" s="35">
        <f t="shared" si="31"/>
        <v>64454.44900000002</v>
      </c>
      <c r="G621" s="35">
        <f t="shared" si="35"/>
        <v>4.159665197493023</v>
      </c>
      <c r="H621" s="35">
        <f t="shared" si="32"/>
        <v>0.4432900071125401</v>
      </c>
    </row>
    <row r="622" spans="1:8" ht="15.75" customHeight="1">
      <c r="A622" s="28"/>
      <c r="B622" s="28" t="s">
        <v>342</v>
      </c>
      <c r="C622" s="28" t="s">
        <v>343</v>
      </c>
      <c r="D622" s="25">
        <v>2477663.402</v>
      </c>
      <c r="E622" s="42">
        <v>2578015.047</v>
      </c>
      <c r="F622" s="35">
        <f t="shared" si="31"/>
        <v>100351.64500000002</v>
      </c>
      <c r="G622" s="35">
        <f t="shared" si="35"/>
        <v>4.050253352372035</v>
      </c>
      <c r="H622" s="35">
        <f t="shared" si="32"/>
        <v>0.33778193286073677</v>
      </c>
    </row>
    <row r="623" spans="1:8" ht="15" customHeight="1">
      <c r="A623" s="28"/>
      <c r="B623" s="28" t="s">
        <v>1554</v>
      </c>
      <c r="C623" s="28" t="s">
        <v>350</v>
      </c>
      <c r="D623" s="25">
        <v>1355134.599</v>
      </c>
      <c r="E623" s="42">
        <v>1409379.419</v>
      </c>
      <c r="F623" s="35">
        <f aca="true" t="shared" si="36" ref="F623:F692">E623-D623</f>
        <v>54244.820000000065</v>
      </c>
      <c r="G623" s="35">
        <f aca="true" t="shared" si="37" ref="G623:G650">(E623/D623-1)*100</f>
        <v>4.002910119779179</v>
      </c>
      <c r="H623" s="35">
        <f t="shared" si="32"/>
        <v>0.2921278878694977</v>
      </c>
    </row>
    <row r="624" spans="1:8" ht="18" customHeight="1">
      <c r="A624" s="28"/>
      <c r="B624" s="28" t="s">
        <v>1413</v>
      </c>
      <c r="C624" s="28" t="s">
        <v>346</v>
      </c>
      <c r="D624" s="25">
        <v>5416722.449</v>
      </c>
      <c r="E624" s="42">
        <v>5628526.946</v>
      </c>
      <c r="F624" s="35">
        <f t="shared" si="36"/>
        <v>211804.49700000044</v>
      </c>
      <c r="G624" s="35">
        <f t="shared" si="37"/>
        <v>3.9101965994049026</v>
      </c>
      <c r="H624" s="35">
        <f t="shared" si="32"/>
        <v>0.2027223488167751</v>
      </c>
    </row>
    <row r="625" spans="1:8" ht="15.75" customHeight="1">
      <c r="A625" s="28"/>
      <c r="B625" s="28" t="s">
        <v>1457</v>
      </c>
      <c r="C625" s="28" t="s">
        <v>319</v>
      </c>
      <c r="D625" s="25">
        <v>290422.112</v>
      </c>
      <c r="E625" s="42">
        <v>300750.36</v>
      </c>
      <c r="F625" s="35">
        <f t="shared" si="36"/>
        <v>10328.247999999963</v>
      </c>
      <c r="G625" s="35">
        <f t="shared" si="37"/>
        <v>3.5562884412878137</v>
      </c>
      <c r="H625" s="35">
        <f aca="true" t="shared" si="38" ref="H625:H694">(((E625/(D625/0.9643204))-1)*100)</f>
        <v>-0.13855850778196066</v>
      </c>
    </row>
    <row r="626" spans="1:8" ht="16.5" customHeight="1">
      <c r="A626" s="28"/>
      <c r="B626" s="28" t="s">
        <v>1480</v>
      </c>
      <c r="C626" s="28" t="s">
        <v>334</v>
      </c>
      <c r="D626" s="25">
        <v>1374629.612</v>
      </c>
      <c r="E626" s="42">
        <v>1416411.692</v>
      </c>
      <c r="F626" s="35">
        <f t="shared" si="36"/>
        <v>41782.080000000075</v>
      </c>
      <c r="G626" s="35">
        <f t="shared" si="37"/>
        <v>3.0395154909554023</v>
      </c>
      <c r="H626" s="35">
        <f t="shared" si="38"/>
        <v>-0.636893205955702</v>
      </c>
    </row>
    <row r="627" spans="1:8" ht="16.5" customHeight="1">
      <c r="A627" s="28"/>
      <c r="B627" s="28" t="s">
        <v>1362</v>
      </c>
      <c r="C627" s="28" t="s">
        <v>323</v>
      </c>
      <c r="D627" s="25">
        <v>218232.109</v>
      </c>
      <c r="E627" s="42">
        <v>224231.682</v>
      </c>
      <c r="F627" s="35">
        <f t="shared" si="36"/>
        <v>5999.573000000004</v>
      </c>
      <c r="G627" s="35">
        <f t="shared" si="37"/>
        <v>2.749170608986784</v>
      </c>
      <c r="H627" s="35">
        <f t="shared" si="38"/>
        <v>-0.9168786986736288</v>
      </c>
    </row>
    <row r="628" spans="1:8" ht="15" customHeight="1">
      <c r="A628" s="28"/>
      <c r="B628" s="28" t="s">
        <v>347</v>
      </c>
      <c r="C628" s="28" t="s">
        <v>348</v>
      </c>
      <c r="D628" s="25">
        <v>191431.736</v>
      </c>
      <c r="E628" s="42">
        <v>196062.053</v>
      </c>
      <c r="F628" s="35">
        <f t="shared" si="36"/>
        <v>4630.31700000001</v>
      </c>
      <c r="G628" s="35">
        <f t="shared" si="37"/>
        <v>2.4187823277118436</v>
      </c>
      <c r="H628" s="35">
        <f t="shared" si="38"/>
        <v>-1.2354788582279896</v>
      </c>
    </row>
    <row r="629" spans="1:8" ht="25.5" customHeight="1">
      <c r="A629" s="28"/>
      <c r="B629" s="28" t="s">
        <v>360</v>
      </c>
      <c r="C629" s="28" t="s">
        <v>361</v>
      </c>
      <c r="D629" s="25">
        <v>913672</v>
      </c>
      <c r="E629" s="42">
        <v>933951.7</v>
      </c>
      <c r="F629" s="35">
        <f t="shared" si="36"/>
        <v>20279.699999999953</v>
      </c>
      <c r="G629" s="35">
        <f t="shared" si="37"/>
        <v>2.2195820819725265</v>
      </c>
      <c r="H629" s="35">
        <f t="shared" si="38"/>
        <v>-1.427571718879439</v>
      </c>
    </row>
    <row r="630" spans="1:8" ht="18" customHeight="1">
      <c r="A630" s="28"/>
      <c r="B630" s="28" t="s">
        <v>1411</v>
      </c>
      <c r="C630" s="28" t="s">
        <v>341</v>
      </c>
      <c r="D630" s="25">
        <v>387150.19</v>
      </c>
      <c r="E630" s="42">
        <v>392435.89</v>
      </c>
      <c r="F630" s="35">
        <f t="shared" si="36"/>
        <v>5285.700000000012</v>
      </c>
      <c r="G630" s="35">
        <f t="shared" si="37"/>
        <v>1.3652841033088503</v>
      </c>
      <c r="H630" s="35">
        <f t="shared" si="38"/>
        <v>-2.25138868738356</v>
      </c>
    </row>
    <row r="631" spans="1:8" ht="18" customHeight="1">
      <c r="A631" s="28"/>
      <c r="B631" s="76" t="s">
        <v>843</v>
      </c>
      <c r="C631" s="76" t="s">
        <v>382</v>
      </c>
      <c r="D631" s="77">
        <v>250999.101</v>
      </c>
      <c r="E631" s="83">
        <v>254197.962</v>
      </c>
      <c r="F631" s="80">
        <f t="shared" si="36"/>
        <v>3198.8610000000044</v>
      </c>
      <c r="G631" s="80">
        <f t="shared" si="37"/>
        <v>1.274451178213587</v>
      </c>
      <c r="H631" s="80">
        <f t="shared" si="38"/>
        <v>-2.3389807300446153</v>
      </c>
    </row>
    <row r="632" spans="1:8" ht="15.75" customHeight="1">
      <c r="A632" s="28"/>
      <c r="B632" s="28" t="s">
        <v>355</v>
      </c>
      <c r="C632" s="28" t="s">
        <v>356</v>
      </c>
      <c r="D632" s="25">
        <v>23988.6</v>
      </c>
      <c r="E632" s="42">
        <v>24216.4</v>
      </c>
      <c r="F632" s="35">
        <f t="shared" si="36"/>
        <v>227.8000000000029</v>
      </c>
      <c r="G632" s="35">
        <f t="shared" si="37"/>
        <v>0.9496177350908575</v>
      </c>
      <c r="H632" s="35">
        <f t="shared" si="38"/>
        <v>-2.652224245850099</v>
      </c>
    </row>
    <row r="633" spans="1:8" ht="18" customHeight="1">
      <c r="A633" s="28"/>
      <c r="B633" s="28" t="s">
        <v>403</v>
      </c>
      <c r="C633" s="28" t="s">
        <v>404</v>
      </c>
      <c r="D633" s="25">
        <v>53921.066</v>
      </c>
      <c r="E633" s="42">
        <v>54138.164</v>
      </c>
      <c r="F633" s="35">
        <f t="shared" si="36"/>
        <v>217.09799999999814</v>
      </c>
      <c r="G633" s="35">
        <f t="shared" si="37"/>
        <v>0.40262186211228457</v>
      </c>
      <c r="H633" s="35">
        <f t="shared" si="38"/>
        <v>-3.1797035248791405</v>
      </c>
    </row>
    <row r="634" spans="1:8" ht="18.75" customHeight="1">
      <c r="A634" s="28"/>
      <c r="B634" s="28" t="s">
        <v>376</v>
      </c>
      <c r="C634" s="28" t="s">
        <v>377</v>
      </c>
      <c r="D634" s="25">
        <v>41061.4</v>
      </c>
      <c r="E634" s="42">
        <v>41212.9</v>
      </c>
      <c r="F634" s="35">
        <f t="shared" si="36"/>
        <v>151.5</v>
      </c>
      <c r="G634" s="35">
        <f t="shared" si="37"/>
        <v>0.36895965554024635</v>
      </c>
      <c r="H634" s="35">
        <f t="shared" si="38"/>
        <v>-3.212164677385576</v>
      </c>
    </row>
    <row r="635" spans="1:8" ht="18.75" customHeight="1">
      <c r="A635" s="28"/>
      <c r="B635" s="28" t="s">
        <v>380</v>
      </c>
      <c r="C635" s="28" t="s">
        <v>381</v>
      </c>
      <c r="D635" s="25">
        <v>12560.4</v>
      </c>
      <c r="E635" s="42">
        <v>12560.4</v>
      </c>
      <c r="F635" s="35">
        <f t="shared" si="36"/>
        <v>0</v>
      </c>
      <c r="G635" s="35">
        <f t="shared" si="37"/>
        <v>0</v>
      </c>
      <c r="H635" s="35">
        <f t="shared" si="38"/>
        <v>-3.5679600000000034</v>
      </c>
    </row>
    <row r="636" spans="1:8" ht="17.25" customHeight="1">
      <c r="A636" s="28"/>
      <c r="B636" s="28" t="s">
        <v>1371</v>
      </c>
      <c r="C636" s="28" t="s">
        <v>327</v>
      </c>
      <c r="D636" s="25">
        <v>20684000</v>
      </c>
      <c r="E636" s="42">
        <v>20652347.043</v>
      </c>
      <c r="F636" s="35">
        <f t="shared" si="36"/>
        <v>-31652.95699999854</v>
      </c>
      <c r="G636" s="35">
        <f t="shared" si="37"/>
        <v>-0.15303112067297509</v>
      </c>
      <c r="H636" s="35">
        <f t="shared" si="38"/>
        <v>-3.715531031499819</v>
      </c>
    </row>
    <row r="637" spans="1:8" ht="18.75" customHeight="1">
      <c r="A637" s="28"/>
      <c r="B637" s="28" t="s">
        <v>1394</v>
      </c>
      <c r="C637" s="28" t="s">
        <v>337</v>
      </c>
      <c r="D637" s="25">
        <v>326695.682</v>
      </c>
      <c r="E637" s="42">
        <v>325508.775</v>
      </c>
      <c r="F637" s="35">
        <f t="shared" si="36"/>
        <v>-1186.9069999999483</v>
      </c>
      <c r="G637" s="35">
        <f t="shared" si="37"/>
        <v>-0.36330660776837664</v>
      </c>
      <c r="H637" s="35">
        <f t="shared" si="38"/>
        <v>-3.918303973325843</v>
      </c>
    </row>
    <row r="638" spans="1:18" s="101" customFormat="1" ht="27.75" customHeight="1" thickBot="1">
      <c r="A638" s="28"/>
      <c r="B638" s="28" t="s">
        <v>405</v>
      </c>
      <c r="C638" s="28" t="s">
        <v>406</v>
      </c>
      <c r="D638" s="25">
        <v>145156.5</v>
      </c>
      <c r="E638" s="42">
        <v>144125.685</v>
      </c>
      <c r="F638" s="35">
        <f t="shared" si="36"/>
        <v>-1030.8150000000023</v>
      </c>
      <c r="G638" s="35">
        <f t="shared" si="37"/>
        <v>-0.7101404346343432</v>
      </c>
      <c r="H638" s="35">
        <f t="shared" si="38"/>
        <v>-4.252762907982765</v>
      </c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1:8" ht="19.5" customHeight="1">
      <c r="A639" s="28"/>
      <c r="B639" s="28" t="s">
        <v>396</v>
      </c>
      <c r="C639" s="28" t="s">
        <v>398</v>
      </c>
      <c r="D639" s="25">
        <v>88819</v>
      </c>
      <c r="E639" s="42">
        <v>87583.7</v>
      </c>
      <c r="F639" s="35">
        <f t="shared" si="36"/>
        <v>-1235.300000000003</v>
      </c>
      <c r="G639" s="35">
        <f>(E639/D639-1)*100</f>
        <v>-1.3908060212342033</v>
      </c>
      <c r="H639" s="35">
        <f t="shared" si="38"/>
        <v>-4.909142618718976</v>
      </c>
    </row>
    <row r="640" spans="1:8" ht="20.25" customHeight="1">
      <c r="A640" s="28"/>
      <c r="B640" s="28" t="s">
        <v>383</v>
      </c>
      <c r="C640" s="28" t="s">
        <v>384</v>
      </c>
      <c r="D640" s="25">
        <v>27761</v>
      </c>
      <c r="E640" s="42">
        <v>26761</v>
      </c>
      <c r="F640" s="35">
        <f t="shared" si="36"/>
        <v>-1000</v>
      </c>
      <c r="G640" s="35">
        <f t="shared" si="37"/>
        <v>-3.6021757141313393</v>
      </c>
      <c r="H640" s="35">
        <f t="shared" si="38"/>
        <v>-7.041611525521418</v>
      </c>
    </row>
    <row r="641" spans="1:8" ht="16.5" customHeight="1">
      <c r="A641" s="28"/>
      <c r="B641" s="28" t="s">
        <v>1516</v>
      </c>
      <c r="C641" s="28" t="s">
        <v>320</v>
      </c>
      <c r="D641" s="25">
        <v>176823.386</v>
      </c>
      <c r="E641" s="42">
        <v>169426.748</v>
      </c>
      <c r="F641" s="35">
        <f t="shared" si="36"/>
        <v>-7396.638000000006</v>
      </c>
      <c r="G641" s="35">
        <f t="shared" si="37"/>
        <v>-4.183065468500868</v>
      </c>
      <c r="H641" s="35">
        <f t="shared" si="38"/>
        <v>-7.601775365810958</v>
      </c>
    </row>
    <row r="642" spans="1:8" ht="17.25" customHeight="1">
      <c r="A642" s="28"/>
      <c r="B642" s="28" t="s">
        <v>1423</v>
      </c>
      <c r="C642" s="28" t="s">
        <v>352</v>
      </c>
      <c r="D642" s="25">
        <v>869043</v>
      </c>
      <c r="E642" s="42">
        <v>811982.174</v>
      </c>
      <c r="F642" s="35">
        <f t="shared" si="36"/>
        <v>-57060.826</v>
      </c>
      <c r="G642" s="35">
        <f t="shared" si="37"/>
        <v>-6.5659381641644865</v>
      </c>
      <c r="H642" s="35">
        <f t="shared" si="38"/>
        <v>-9.899628116842363</v>
      </c>
    </row>
    <row r="643" spans="1:8" ht="17.25" customHeight="1">
      <c r="A643" s="28"/>
      <c r="B643" s="28" t="s">
        <v>394</v>
      </c>
      <c r="C643" s="28" t="s">
        <v>395</v>
      </c>
      <c r="D643" s="25">
        <v>162718.3</v>
      </c>
      <c r="E643" s="42">
        <v>151268.4</v>
      </c>
      <c r="F643" s="35">
        <f t="shared" si="36"/>
        <v>-11449.899999999994</v>
      </c>
      <c r="G643" s="35">
        <f>(E643/D643-1)*100</f>
        <v>-7.036639394585609</v>
      </c>
      <c r="H643" s="35">
        <f t="shared" si="38"/>
        <v>-10.353534915642559</v>
      </c>
    </row>
    <row r="644" spans="1:8" ht="18" customHeight="1">
      <c r="A644" s="21"/>
      <c r="B644" s="28" t="s">
        <v>372</v>
      </c>
      <c r="C644" s="28" t="s">
        <v>373</v>
      </c>
      <c r="D644" s="25">
        <v>1978717.354</v>
      </c>
      <c r="E644" s="42">
        <v>1779494.515</v>
      </c>
      <c r="F644" s="35">
        <f t="shared" si="36"/>
        <v>-199222.83900000015</v>
      </c>
      <c r="G644" s="35">
        <f t="shared" si="37"/>
        <v>-10.068281788567168</v>
      </c>
      <c r="H644" s="35">
        <f t="shared" si="38"/>
        <v>-13.277009521663818</v>
      </c>
    </row>
    <row r="645" spans="1:8" ht="24" customHeight="1">
      <c r="A645" s="28"/>
      <c r="B645" s="28" t="s">
        <v>374</v>
      </c>
      <c r="C645" s="28" t="s">
        <v>375</v>
      </c>
      <c r="D645" s="25">
        <v>164314.2</v>
      </c>
      <c r="E645" s="42">
        <v>146274.1</v>
      </c>
      <c r="F645" s="35">
        <f t="shared" si="36"/>
        <v>-18040.100000000006</v>
      </c>
      <c r="G645" s="35">
        <f t="shared" si="37"/>
        <v>-10.979026767011014</v>
      </c>
      <c r="H645" s="35">
        <f t="shared" si="38"/>
        <v>-14.155259483574767</v>
      </c>
    </row>
    <row r="646" spans="1:8" ht="16.5" customHeight="1">
      <c r="A646" s="28"/>
      <c r="B646" s="28" t="s">
        <v>368</v>
      </c>
      <c r="C646" s="28" t="s">
        <v>369</v>
      </c>
      <c r="D646" s="25">
        <v>1119376.88</v>
      </c>
      <c r="E646" s="42">
        <v>991934.356</v>
      </c>
      <c r="F646" s="35">
        <f t="shared" si="36"/>
        <v>-127442.52399999986</v>
      </c>
      <c r="G646" s="35">
        <f>(E646/D646-1)*100</f>
        <v>-11.385130984659952</v>
      </c>
      <c r="H646" s="35">
        <f t="shared" si="38"/>
        <v>-14.546874065179683</v>
      </c>
    </row>
    <row r="647" spans="1:8" ht="13.5" customHeight="1">
      <c r="A647" s="28"/>
      <c r="B647" s="28" t="s">
        <v>1397</v>
      </c>
      <c r="C647" s="28" t="s">
        <v>339</v>
      </c>
      <c r="D647" s="25">
        <v>1371969.412</v>
      </c>
      <c r="E647" s="42">
        <v>1212075.41</v>
      </c>
      <c r="F647" s="35">
        <f t="shared" si="36"/>
        <v>-159894.0020000001</v>
      </c>
      <c r="G647" s="35">
        <f t="shared" si="37"/>
        <v>-11.654341605685891</v>
      </c>
      <c r="H647" s="35">
        <f t="shared" si="38"/>
        <v>-14.806479358931668</v>
      </c>
    </row>
    <row r="648" spans="1:8" ht="16.5" customHeight="1">
      <c r="A648" s="28"/>
      <c r="B648" s="28" t="s">
        <v>1574</v>
      </c>
      <c r="C648" s="28" t="s">
        <v>278</v>
      </c>
      <c r="D648" s="25">
        <v>83592.6</v>
      </c>
      <c r="E648" s="42">
        <v>69583.886</v>
      </c>
      <c r="F648" s="35">
        <f t="shared" si="36"/>
        <v>-14008.714000000007</v>
      </c>
      <c r="G648" s="35">
        <f>(E648/D648-1)*100</f>
        <v>-16.758318320042687</v>
      </c>
      <c r="H648" s="35">
        <f t="shared" si="38"/>
        <v>-19.72834822571089</v>
      </c>
    </row>
    <row r="649" spans="1:8" s="101" customFormat="1" ht="16.5" customHeight="1" thickBot="1">
      <c r="A649" s="28"/>
      <c r="B649" s="28" t="s">
        <v>387</v>
      </c>
      <c r="C649" s="28" t="s">
        <v>388</v>
      </c>
      <c r="D649" s="25">
        <v>166929.1</v>
      </c>
      <c r="E649" s="42">
        <v>137125.8</v>
      </c>
      <c r="F649" s="35">
        <f t="shared" si="36"/>
        <v>-29803.300000000017</v>
      </c>
      <c r="G649" s="35">
        <f>(E649/D649-1)*100</f>
        <v>-17.853867300548565</v>
      </c>
      <c r="H649" s="35">
        <f t="shared" si="38"/>
        <v>-20.78480845681192</v>
      </c>
    </row>
    <row r="650" spans="1:8" ht="15" customHeight="1">
      <c r="A650" s="28"/>
      <c r="B650" s="28" t="s">
        <v>1544</v>
      </c>
      <c r="C650" s="28" t="s">
        <v>1400</v>
      </c>
      <c r="D650" s="25">
        <v>3850020.047</v>
      </c>
      <c r="E650" s="42">
        <v>2893171.759</v>
      </c>
      <c r="F650" s="35">
        <f t="shared" si="36"/>
        <v>-956848.2879999997</v>
      </c>
      <c r="G650" s="35">
        <f t="shared" si="37"/>
        <v>-24.85307287544105</v>
      </c>
      <c r="H650" s="35">
        <f t="shared" si="38"/>
        <v>-27.53428517647446</v>
      </c>
    </row>
    <row r="651" spans="1:8" ht="15.75" customHeight="1">
      <c r="A651" s="28"/>
      <c r="B651" s="28" t="s">
        <v>1307</v>
      </c>
      <c r="C651" s="28" t="s">
        <v>311</v>
      </c>
      <c r="D651" s="25">
        <v>626675.056</v>
      </c>
      <c r="E651" s="42">
        <v>422824.605</v>
      </c>
      <c r="F651" s="35">
        <f t="shared" si="36"/>
        <v>-203850.451</v>
      </c>
      <c r="G651" s="35">
        <f>(E651/D651-1)*100</f>
        <v>-32.528891815346164</v>
      </c>
      <c r="H651" s="35">
        <f t="shared" si="38"/>
        <v>-34.93623396693134</v>
      </c>
    </row>
    <row r="652" spans="1:8" ht="16.5" customHeight="1">
      <c r="A652" s="28"/>
      <c r="B652" s="28" t="s">
        <v>1390</v>
      </c>
      <c r="C652" s="28" t="s">
        <v>330</v>
      </c>
      <c r="D652" s="25">
        <v>3610770.418</v>
      </c>
      <c r="E652" s="42">
        <v>1767964.017</v>
      </c>
      <c r="F652" s="35">
        <f t="shared" si="36"/>
        <v>-1842806.401</v>
      </c>
      <c r="G652" s="35">
        <f>(E652/D652-1)*100</f>
        <v>-51.03637694087257</v>
      </c>
      <c r="H652" s="35">
        <f t="shared" si="38"/>
        <v>-52.78337942617301</v>
      </c>
    </row>
    <row r="653" spans="1:8" ht="14.25" customHeight="1">
      <c r="A653" s="28"/>
      <c r="B653" s="28" t="s">
        <v>1449</v>
      </c>
      <c r="C653" s="28" t="s">
        <v>105</v>
      </c>
      <c r="D653" s="25">
        <v>387518.273</v>
      </c>
      <c r="E653" s="42">
        <v>164431.329</v>
      </c>
      <c r="F653" s="35">
        <f t="shared" si="36"/>
        <v>-223086.944</v>
      </c>
      <c r="G653" s="35">
        <f>(E653/D653-1)*100</f>
        <v>-57.56810956886154</v>
      </c>
      <c r="H653" s="35">
        <f t="shared" si="38"/>
        <v>-59.08206244668839</v>
      </c>
    </row>
    <row r="654" spans="1:8" s="101" customFormat="1" ht="15.75" customHeight="1" thickBot="1">
      <c r="A654" s="44"/>
      <c r="B654" s="44" t="s">
        <v>1369</v>
      </c>
      <c r="C654" s="44" t="s">
        <v>326</v>
      </c>
      <c r="D654" s="47">
        <v>2692480.804</v>
      </c>
      <c r="E654" s="51">
        <v>747954.676</v>
      </c>
      <c r="F654" s="48">
        <f t="shared" si="36"/>
        <v>-1944526.128</v>
      </c>
      <c r="G654" s="48">
        <f>(E654/D654-1)*100</f>
        <v>-72.22061249651904</v>
      </c>
      <c r="H654" s="48">
        <f t="shared" si="38"/>
        <v>-73.21176993088822</v>
      </c>
    </row>
    <row r="655" spans="1:8" ht="18" customHeight="1">
      <c r="A655" s="366" t="s">
        <v>521</v>
      </c>
      <c r="B655" s="366"/>
      <c r="C655" s="366"/>
      <c r="D655" s="366"/>
      <c r="E655" s="366"/>
      <c r="F655" s="366"/>
      <c r="G655" s="366"/>
      <c r="H655" s="366"/>
    </row>
    <row r="656" spans="1:8" ht="18" customHeight="1">
      <c r="A656" s="366" t="s">
        <v>1295</v>
      </c>
      <c r="B656" s="366"/>
      <c r="C656" s="366"/>
      <c r="D656" s="366"/>
      <c r="E656" s="366"/>
      <c r="F656" s="366"/>
      <c r="G656" s="366"/>
      <c r="H656" s="366"/>
    </row>
    <row r="657" spans="1:8" ht="18" customHeight="1">
      <c r="A657" s="369" t="s">
        <v>1005</v>
      </c>
      <c r="B657" s="369"/>
      <c r="C657" s="369"/>
      <c r="D657" s="369"/>
      <c r="E657" s="369"/>
      <c r="F657" s="369"/>
      <c r="G657" s="369"/>
      <c r="H657" s="369"/>
    </row>
    <row r="658" spans="1:8" ht="18" customHeight="1" thickBot="1">
      <c r="A658" s="370" t="s">
        <v>1006</v>
      </c>
      <c r="B658" s="370"/>
      <c r="C658" s="370"/>
      <c r="D658" s="370"/>
      <c r="E658" s="370"/>
      <c r="F658" s="370"/>
      <c r="G658" s="370"/>
      <c r="H658" s="100"/>
    </row>
    <row r="659" spans="1:8" ht="30" customHeight="1">
      <c r="A659" s="281"/>
      <c r="B659" s="382" t="s">
        <v>989</v>
      </c>
      <c r="C659" s="382"/>
      <c r="D659" s="282" t="s">
        <v>994</v>
      </c>
      <c r="E659" s="260" t="s">
        <v>995</v>
      </c>
      <c r="F659" s="260" t="s">
        <v>1297</v>
      </c>
      <c r="G659" s="283" t="s">
        <v>1298</v>
      </c>
      <c r="H659" s="260" t="s">
        <v>1299</v>
      </c>
    </row>
    <row r="660" spans="1:8" ht="18" customHeight="1" thickBot="1">
      <c r="A660" s="266"/>
      <c r="B660" s="263"/>
      <c r="C660" s="263"/>
      <c r="D660" s="264">
        <v>2002</v>
      </c>
      <c r="E660" s="264">
        <v>2003</v>
      </c>
      <c r="F660" s="265" t="s">
        <v>1300</v>
      </c>
      <c r="G660" s="265" t="s">
        <v>1301</v>
      </c>
      <c r="H660" s="265" t="s">
        <v>1301</v>
      </c>
    </row>
    <row r="661" spans="1:191" s="8" customFormat="1" ht="19.5" customHeight="1">
      <c r="A661" s="383" t="s">
        <v>407</v>
      </c>
      <c r="B661" s="383"/>
      <c r="C661" s="383"/>
      <c r="D661" s="27">
        <f>SUM(D662:D708)+SUM(D715:D744)</f>
        <v>21995770.000000004</v>
      </c>
      <c r="E661" s="27">
        <f>SUM(E662:E708)+SUM(E715:E744)</f>
        <v>20137090</v>
      </c>
      <c r="F661" s="34">
        <f t="shared" si="36"/>
        <v>-1858680.0000000037</v>
      </c>
      <c r="G661" s="34">
        <f>(E661/D661-1)*100</f>
        <v>-8.450170191814166</v>
      </c>
      <c r="H661" s="34">
        <f t="shared" si="38"/>
        <v>-11.716631499438313</v>
      </c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  <c r="BZ661" s="91"/>
      <c r="CA661" s="91"/>
      <c r="CB661" s="91"/>
      <c r="CC661" s="91"/>
      <c r="CD661" s="91"/>
      <c r="CE661" s="91"/>
      <c r="CF661" s="91"/>
      <c r="CG661" s="91"/>
      <c r="CH661" s="91"/>
      <c r="CI661" s="91"/>
      <c r="CJ661" s="91"/>
      <c r="CK661" s="91"/>
      <c r="CL661" s="91"/>
      <c r="CM661" s="91"/>
      <c r="CN661" s="91"/>
      <c r="CO661" s="91"/>
      <c r="CP661" s="91"/>
      <c r="CQ661" s="91"/>
      <c r="CR661" s="91"/>
      <c r="CS661" s="91"/>
      <c r="CT661" s="91"/>
      <c r="CU661" s="91"/>
      <c r="CV661" s="91"/>
      <c r="CW661" s="91"/>
      <c r="CX661" s="91"/>
      <c r="CY661" s="91"/>
      <c r="CZ661" s="91"/>
      <c r="DA661" s="91"/>
      <c r="DB661" s="91"/>
      <c r="DC661" s="91"/>
      <c r="DD661" s="91"/>
      <c r="DE661" s="91"/>
      <c r="DF661" s="91"/>
      <c r="DG661" s="91"/>
      <c r="DH661" s="91"/>
      <c r="DI661" s="91"/>
      <c r="DJ661" s="91"/>
      <c r="DK661" s="91"/>
      <c r="DL661" s="91"/>
      <c r="DM661" s="91"/>
      <c r="DN661" s="91"/>
      <c r="DO661" s="91"/>
      <c r="DP661" s="91"/>
      <c r="DQ661" s="91"/>
      <c r="DR661" s="91"/>
      <c r="DS661" s="91"/>
      <c r="DT661" s="91"/>
      <c r="DU661" s="91"/>
      <c r="DV661" s="91"/>
      <c r="DW661" s="91"/>
      <c r="DX661" s="91"/>
      <c r="DY661" s="91"/>
      <c r="DZ661" s="91"/>
      <c r="EA661" s="91"/>
      <c r="EB661" s="91"/>
      <c r="EC661" s="91"/>
      <c r="ED661" s="91"/>
      <c r="EE661" s="91"/>
      <c r="EF661" s="91"/>
      <c r="EG661" s="91"/>
      <c r="EH661" s="91"/>
      <c r="EI661" s="91"/>
      <c r="EJ661" s="91"/>
      <c r="EK661" s="91"/>
      <c r="EL661" s="91"/>
      <c r="EM661" s="91"/>
      <c r="EN661" s="91"/>
      <c r="EO661" s="91"/>
      <c r="EP661" s="91"/>
      <c r="EQ661" s="91"/>
      <c r="ER661" s="91"/>
      <c r="ES661" s="91"/>
      <c r="ET661" s="91"/>
      <c r="EU661" s="91"/>
      <c r="EV661" s="91"/>
      <c r="EW661" s="91"/>
      <c r="EX661" s="91"/>
      <c r="EY661" s="91"/>
      <c r="EZ661" s="91"/>
      <c r="FA661" s="91"/>
      <c r="FB661" s="91"/>
      <c r="FC661" s="91"/>
      <c r="FD661" s="91"/>
      <c r="FE661" s="91"/>
      <c r="FF661" s="91"/>
      <c r="FG661" s="91"/>
      <c r="FH661" s="91"/>
      <c r="FI661" s="91"/>
      <c r="FJ661" s="91"/>
      <c r="FK661" s="91"/>
      <c r="FL661" s="91"/>
      <c r="FM661" s="91"/>
      <c r="FN661" s="91"/>
      <c r="FO661" s="91"/>
      <c r="FP661" s="91"/>
      <c r="FQ661" s="91"/>
      <c r="FR661" s="91"/>
      <c r="FS661" s="91"/>
      <c r="FT661" s="91"/>
      <c r="FU661" s="91"/>
      <c r="FV661" s="91"/>
      <c r="FW661" s="91"/>
      <c r="FX661" s="91"/>
      <c r="FY661" s="91"/>
      <c r="FZ661" s="91"/>
      <c r="GA661" s="91"/>
      <c r="GB661" s="91"/>
      <c r="GC661" s="91"/>
      <c r="GD661" s="91"/>
      <c r="GE661" s="91"/>
      <c r="GF661" s="91"/>
      <c r="GG661" s="91"/>
      <c r="GH661" s="91"/>
      <c r="GI661" s="91"/>
    </row>
    <row r="662" spans="1:8" ht="15" customHeight="1">
      <c r="A662" s="28"/>
      <c r="B662" s="28" t="s">
        <v>742</v>
      </c>
      <c r="C662" s="28" t="s">
        <v>743</v>
      </c>
      <c r="D662" s="50">
        <v>0</v>
      </c>
      <c r="E662" s="42">
        <v>100000</v>
      </c>
      <c r="F662" s="35">
        <f t="shared" si="36"/>
        <v>100000</v>
      </c>
      <c r="G662" s="35">
        <v>100</v>
      </c>
      <c r="H662" s="35">
        <v>100</v>
      </c>
    </row>
    <row r="663" spans="1:8" ht="13.5" customHeight="1">
      <c r="A663" s="28"/>
      <c r="B663" s="28" t="s">
        <v>1435</v>
      </c>
      <c r="C663" s="21" t="s">
        <v>750</v>
      </c>
      <c r="D663" s="50">
        <v>0</v>
      </c>
      <c r="E663" s="42">
        <v>13155.985</v>
      </c>
      <c r="F663" s="35">
        <f t="shared" si="36"/>
        <v>13155.985</v>
      </c>
      <c r="G663" s="35">
        <v>100</v>
      </c>
      <c r="H663" s="35">
        <v>100</v>
      </c>
    </row>
    <row r="664" spans="1:8" ht="16.5" customHeight="1">
      <c r="A664" s="28"/>
      <c r="B664" s="28" t="s">
        <v>736</v>
      </c>
      <c r="C664" s="28" t="s">
        <v>737</v>
      </c>
      <c r="D664" s="25">
        <v>154158.16</v>
      </c>
      <c r="E664" s="42">
        <v>545084.802</v>
      </c>
      <c r="F664" s="35">
        <f t="shared" si="36"/>
        <v>390926.642</v>
      </c>
      <c r="G664" s="35">
        <f aca="true" t="shared" si="39" ref="G664:G690">(E664/D664-1)*100</f>
        <v>253.5880306303604</v>
      </c>
      <c r="H664" s="35">
        <f t="shared" si="38"/>
        <v>240.9721511326814</v>
      </c>
    </row>
    <row r="665" spans="1:8" ht="17.25" customHeight="1">
      <c r="A665" s="28"/>
      <c r="B665" s="28" t="s">
        <v>1429</v>
      </c>
      <c r="C665" s="28" t="s">
        <v>710</v>
      </c>
      <c r="D665" s="25">
        <v>70472.816</v>
      </c>
      <c r="E665" s="42">
        <v>220504.051</v>
      </c>
      <c r="F665" s="35">
        <f t="shared" si="36"/>
        <v>150031.235</v>
      </c>
      <c r="G665" s="35">
        <f t="shared" si="39"/>
        <v>212.8923512862037</v>
      </c>
      <c r="H665" s="35">
        <f t="shared" si="38"/>
        <v>201.72847734925247</v>
      </c>
    </row>
    <row r="666" spans="1:8" ht="18.75" customHeight="1">
      <c r="A666" s="28"/>
      <c r="B666" s="28" t="s">
        <v>1341</v>
      </c>
      <c r="C666" s="28" t="s">
        <v>408</v>
      </c>
      <c r="D666" s="25">
        <v>22507.585</v>
      </c>
      <c r="E666" s="42">
        <v>63123.334</v>
      </c>
      <c r="F666" s="35">
        <f t="shared" si="36"/>
        <v>40615.749</v>
      </c>
      <c r="G666" s="35">
        <f t="shared" si="39"/>
        <v>180.45360708401194</v>
      </c>
      <c r="H666" s="35">
        <f t="shared" si="38"/>
        <v>170.44713456469722</v>
      </c>
    </row>
    <row r="667" spans="1:8" ht="24.75" customHeight="1">
      <c r="A667" s="28"/>
      <c r="B667" s="86">
        <v>810</v>
      </c>
      <c r="C667" s="86" t="s">
        <v>698</v>
      </c>
      <c r="D667" s="77">
        <v>11216.105</v>
      </c>
      <c r="E667" s="83">
        <v>30032.389</v>
      </c>
      <c r="F667" s="80">
        <f t="shared" si="36"/>
        <v>18816.284</v>
      </c>
      <c r="G667" s="80">
        <f t="shared" si="39"/>
        <v>167.76130394642345</v>
      </c>
      <c r="H667" s="80">
        <f t="shared" si="38"/>
        <v>158.20768772613664</v>
      </c>
    </row>
    <row r="668" spans="1:8" ht="24.75" customHeight="1">
      <c r="A668" s="28"/>
      <c r="B668" s="28" t="s">
        <v>1471</v>
      </c>
      <c r="C668" s="28" t="s">
        <v>1401</v>
      </c>
      <c r="D668" s="25">
        <v>211427.319</v>
      </c>
      <c r="E668" s="42">
        <v>434263.324</v>
      </c>
      <c r="F668" s="35">
        <f t="shared" si="36"/>
        <v>222836.00500000003</v>
      </c>
      <c r="G668" s="35">
        <f t="shared" si="39"/>
        <v>105.39603209933341</v>
      </c>
      <c r="H668" s="35">
        <f t="shared" si="38"/>
        <v>98.06758383244203</v>
      </c>
    </row>
    <row r="669" spans="1:8" ht="24.75" customHeight="1">
      <c r="A669" s="28"/>
      <c r="B669" s="28" t="s">
        <v>1478</v>
      </c>
      <c r="C669" s="28" t="s">
        <v>691</v>
      </c>
      <c r="D669" s="25">
        <v>208586.859</v>
      </c>
      <c r="E669" s="42">
        <v>294280.322</v>
      </c>
      <c r="F669" s="35">
        <f t="shared" si="36"/>
        <v>85693.46299999999</v>
      </c>
      <c r="G669" s="35">
        <f t="shared" si="39"/>
        <v>41.08286754536152</v>
      </c>
      <c r="H669" s="35">
        <f t="shared" si="38"/>
        <v>36.04908726449003</v>
      </c>
    </row>
    <row r="670" spans="1:8" ht="24.75" customHeight="1">
      <c r="A670" s="28"/>
      <c r="B670" s="28" t="s">
        <v>1303</v>
      </c>
      <c r="C670" s="28" t="s">
        <v>1346</v>
      </c>
      <c r="D670" s="25">
        <v>143302.31</v>
      </c>
      <c r="E670" s="42">
        <v>192889.77</v>
      </c>
      <c r="F670" s="35">
        <f t="shared" si="36"/>
        <v>49587.45999999999</v>
      </c>
      <c r="G670" s="35">
        <f t="shared" si="39"/>
        <v>34.603391948113035</v>
      </c>
      <c r="H670" s="35">
        <f t="shared" si="38"/>
        <v>29.800796764761152</v>
      </c>
    </row>
    <row r="671" spans="1:8" ht="24.75" customHeight="1">
      <c r="A671" s="28"/>
      <c r="B671" s="86">
        <v>910</v>
      </c>
      <c r="C671" s="86" t="s">
        <v>703</v>
      </c>
      <c r="D671" s="77">
        <v>21610.648</v>
      </c>
      <c r="E671" s="83">
        <v>27946.665</v>
      </c>
      <c r="F671" s="80">
        <f t="shared" si="36"/>
        <v>6336.017</v>
      </c>
      <c r="G671" s="80">
        <f t="shared" si="39"/>
        <v>29.318958876198444</v>
      </c>
      <c r="H671" s="80">
        <f t="shared" si="38"/>
        <v>24.70491015107923</v>
      </c>
    </row>
    <row r="672" spans="1:8" ht="24.75" customHeight="1">
      <c r="A672" s="28"/>
      <c r="B672" s="28" t="s">
        <v>1402</v>
      </c>
      <c r="C672" s="28" t="s">
        <v>699</v>
      </c>
      <c r="D672" s="25">
        <v>10662.413</v>
      </c>
      <c r="E672" s="42">
        <v>13360.327</v>
      </c>
      <c r="F672" s="35">
        <f t="shared" si="36"/>
        <v>2697.913999999999</v>
      </c>
      <c r="G672" s="35">
        <f t="shared" si="39"/>
        <v>25.303034125577373</v>
      </c>
      <c r="H672" s="35">
        <f t="shared" si="38"/>
        <v>20.83227198919042</v>
      </c>
    </row>
    <row r="673" spans="1:8" ht="24.75" customHeight="1">
      <c r="A673" s="28"/>
      <c r="B673" s="28" t="s">
        <v>746</v>
      </c>
      <c r="C673" s="28" t="s">
        <v>747</v>
      </c>
      <c r="D673" s="25">
        <v>297915.587</v>
      </c>
      <c r="E673" s="42">
        <v>367188.873</v>
      </c>
      <c r="F673" s="35">
        <f t="shared" si="36"/>
        <v>69273.28600000002</v>
      </c>
      <c r="G673" s="35">
        <f t="shared" si="39"/>
        <v>23.25265579340097</v>
      </c>
      <c r="H673" s="35">
        <f t="shared" si="38"/>
        <v>18.85505033575474</v>
      </c>
    </row>
    <row r="674" spans="1:8" ht="24.75" customHeight="1">
      <c r="A674" s="28"/>
      <c r="B674" s="28" t="s">
        <v>1371</v>
      </c>
      <c r="C674" s="28" t="s">
        <v>340</v>
      </c>
      <c r="D674" s="25">
        <v>53336.845</v>
      </c>
      <c r="E674" s="42">
        <v>64911.091</v>
      </c>
      <c r="F674" s="35">
        <f t="shared" si="36"/>
        <v>11574.246</v>
      </c>
      <c r="G674" s="35">
        <f t="shared" si="39"/>
        <v>21.700282422029282</v>
      </c>
      <c r="H674" s="35">
        <f t="shared" si="38"/>
        <v>17.358065025324223</v>
      </c>
    </row>
    <row r="675" spans="1:8" ht="24.75" customHeight="1">
      <c r="A675" s="28"/>
      <c r="B675" s="28" t="s">
        <v>1404</v>
      </c>
      <c r="C675" s="28" t="s">
        <v>700</v>
      </c>
      <c r="D675" s="25">
        <v>25474.678</v>
      </c>
      <c r="E675" s="42">
        <v>30636.741</v>
      </c>
      <c r="F675" s="35">
        <f t="shared" si="36"/>
        <v>5162.063000000002</v>
      </c>
      <c r="G675" s="35">
        <f t="shared" si="39"/>
        <v>20.263506372877416</v>
      </c>
      <c r="H675" s="35">
        <f t="shared" si="38"/>
        <v>15.972552570895715</v>
      </c>
    </row>
    <row r="676" spans="1:8" ht="24.75" customHeight="1">
      <c r="A676" s="28"/>
      <c r="B676" s="28" t="s">
        <v>704</v>
      </c>
      <c r="C676" s="28" t="s">
        <v>705</v>
      </c>
      <c r="D676" s="25">
        <v>10048.211</v>
      </c>
      <c r="E676" s="42">
        <v>11953.674</v>
      </c>
      <c r="F676" s="35">
        <f t="shared" si="36"/>
        <v>1905.4630000000016</v>
      </c>
      <c r="G676" s="35">
        <f t="shared" si="39"/>
        <v>18.963206485214144</v>
      </c>
      <c r="H676" s="35">
        <f t="shared" si="38"/>
        <v>14.71864686310429</v>
      </c>
    </row>
    <row r="677" spans="1:8" ht="24.75" customHeight="1">
      <c r="A677" s="28"/>
      <c r="B677" s="28" t="s">
        <v>1392</v>
      </c>
      <c r="C677" s="28" t="s">
        <v>689</v>
      </c>
      <c r="D677" s="25">
        <v>990286.168</v>
      </c>
      <c r="E677" s="42">
        <v>1167322.705</v>
      </c>
      <c r="F677" s="35">
        <f t="shared" si="36"/>
        <v>177036.53700000013</v>
      </c>
      <c r="G677" s="35">
        <f t="shared" si="39"/>
        <v>17.877310894642328</v>
      </c>
      <c r="H677" s="35">
        <f t="shared" si="38"/>
        <v>13.67149559284584</v>
      </c>
    </row>
    <row r="678" spans="1:8" ht="24.75" customHeight="1">
      <c r="A678" s="28"/>
      <c r="B678" s="28" t="s">
        <v>740</v>
      </c>
      <c r="C678" s="28" t="s">
        <v>741</v>
      </c>
      <c r="D678" s="25">
        <v>179400.945</v>
      </c>
      <c r="E678" s="42">
        <v>209662.141</v>
      </c>
      <c r="F678" s="35">
        <f t="shared" si="36"/>
        <v>30261.195999999996</v>
      </c>
      <c r="G678" s="35">
        <f t="shared" si="39"/>
        <v>16.86791337693343</v>
      </c>
      <c r="H678" s="35">
        <f t="shared" si="38"/>
        <v>12.698112974809806</v>
      </c>
    </row>
    <row r="679" spans="1:8" ht="24.75" customHeight="1">
      <c r="A679" s="28"/>
      <c r="B679" s="28" t="s">
        <v>712</v>
      </c>
      <c r="C679" s="28" t="s">
        <v>713</v>
      </c>
      <c r="D679" s="25">
        <v>117941.492</v>
      </c>
      <c r="E679" s="42">
        <v>133763.161</v>
      </c>
      <c r="F679" s="35">
        <f t="shared" si="36"/>
        <v>15821.668999999994</v>
      </c>
      <c r="G679" s="35">
        <f t="shared" si="39"/>
        <v>13.414845557490484</v>
      </c>
      <c r="H679" s="35">
        <f t="shared" si="38"/>
        <v>9.368249233937442</v>
      </c>
    </row>
    <row r="680" spans="1:8" ht="24.75" customHeight="1">
      <c r="A680" s="28"/>
      <c r="B680" s="28" t="s">
        <v>1394</v>
      </c>
      <c r="C680" s="28" t="s">
        <v>695</v>
      </c>
      <c r="D680" s="25">
        <v>23107.506</v>
      </c>
      <c r="E680" s="42">
        <v>25434.03</v>
      </c>
      <c r="F680" s="35">
        <f t="shared" si="36"/>
        <v>2326.5239999999976</v>
      </c>
      <c r="G680" s="35">
        <f t="shared" si="39"/>
        <v>10.068260936511276</v>
      </c>
      <c r="H680" s="35">
        <f t="shared" si="38"/>
        <v>6.141069413600908</v>
      </c>
    </row>
    <row r="681" spans="1:8" ht="24.75" customHeight="1">
      <c r="A681" s="28"/>
      <c r="B681" s="28" t="s">
        <v>719</v>
      </c>
      <c r="C681" s="28" t="s">
        <v>720</v>
      </c>
      <c r="D681" s="25">
        <v>1111600.123</v>
      </c>
      <c r="E681" s="42">
        <v>1204640.191</v>
      </c>
      <c r="F681" s="35">
        <f t="shared" si="36"/>
        <v>93040.0680000002</v>
      </c>
      <c r="G681" s="35">
        <f t="shared" si="39"/>
        <v>8.369922427581479</v>
      </c>
      <c r="H681" s="35">
        <f t="shared" si="38"/>
        <v>4.503326943334329</v>
      </c>
    </row>
    <row r="682" spans="1:8" ht="24.75" customHeight="1">
      <c r="A682" s="28"/>
      <c r="B682" s="28" t="s">
        <v>730</v>
      </c>
      <c r="C682" s="28" t="s">
        <v>731</v>
      </c>
      <c r="D682" s="25">
        <v>503700.974</v>
      </c>
      <c r="E682" s="42">
        <v>529762.15</v>
      </c>
      <c r="F682" s="35">
        <f t="shared" si="36"/>
        <v>26061.176000000036</v>
      </c>
      <c r="G682" s="35">
        <f t="shared" si="39"/>
        <v>5.173937980115961</v>
      </c>
      <c r="H682" s="35">
        <f t="shared" si="38"/>
        <v>1.421373942560611</v>
      </c>
    </row>
    <row r="683" spans="1:8" ht="24.75" customHeight="1">
      <c r="A683" s="28"/>
      <c r="B683" s="28" t="s">
        <v>1313</v>
      </c>
      <c r="C683" s="28" t="s">
        <v>1350</v>
      </c>
      <c r="D683" s="25">
        <v>47396.566</v>
      </c>
      <c r="E683" s="42">
        <v>48742.861</v>
      </c>
      <c r="F683" s="35">
        <f t="shared" si="36"/>
        <v>1346.2949999999983</v>
      </c>
      <c r="G683" s="35">
        <f t="shared" si="39"/>
        <v>2.8404905958798743</v>
      </c>
      <c r="H683" s="35">
        <f t="shared" si="38"/>
        <v>-0.8288169723848826</v>
      </c>
    </row>
    <row r="684" spans="1:8" ht="24.75" customHeight="1">
      <c r="A684" s="28"/>
      <c r="B684" s="28" t="s">
        <v>1369</v>
      </c>
      <c r="C684" s="28" t="s">
        <v>1481</v>
      </c>
      <c r="D684" s="25">
        <v>59451.074</v>
      </c>
      <c r="E684" s="42">
        <v>60961.644</v>
      </c>
      <c r="F684" s="35">
        <f t="shared" si="36"/>
        <v>1510.5699999999997</v>
      </c>
      <c r="G684" s="35">
        <f t="shared" si="39"/>
        <v>2.5408624241170186</v>
      </c>
      <c r="H684" s="35">
        <f t="shared" si="38"/>
        <v>-1.117754530830517</v>
      </c>
    </row>
    <row r="685" spans="1:8" ht="24.75" customHeight="1">
      <c r="A685" s="28"/>
      <c r="B685" s="86">
        <v>800</v>
      </c>
      <c r="C685" s="86" t="s">
        <v>697</v>
      </c>
      <c r="D685" s="77">
        <v>17205.233</v>
      </c>
      <c r="E685" s="83">
        <v>17585.933</v>
      </c>
      <c r="F685" s="80">
        <f t="shared" si="36"/>
        <v>380.7000000000007</v>
      </c>
      <c r="G685" s="80">
        <f t="shared" si="39"/>
        <v>2.2126988922498203</v>
      </c>
      <c r="H685" s="80">
        <f t="shared" si="38"/>
        <v>-1.4342093191460958</v>
      </c>
    </row>
    <row r="686" spans="1:8" ht="15.75" customHeight="1">
      <c r="A686" s="28"/>
      <c r="B686" s="28" t="s">
        <v>1433</v>
      </c>
      <c r="C686" s="28" t="s">
        <v>716</v>
      </c>
      <c r="D686" s="25">
        <v>470626.192</v>
      </c>
      <c r="E686" s="42">
        <v>478935.551</v>
      </c>
      <c r="F686" s="35">
        <f t="shared" si="36"/>
        <v>8309.358999999997</v>
      </c>
      <c r="G686" s="35">
        <f t="shared" si="39"/>
        <v>1.7655963780273343</v>
      </c>
      <c r="H686" s="35">
        <f t="shared" si="38"/>
        <v>-1.8653593945021307</v>
      </c>
    </row>
    <row r="687" spans="1:8" ht="16.5" customHeight="1">
      <c r="A687" s="28"/>
      <c r="B687" s="28" t="s">
        <v>717</v>
      </c>
      <c r="C687" s="28" t="s">
        <v>718</v>
      </c>
      <c r="D687" s="25">
        <v>384234.303</v>
      </c>
      <c r="E687" s="42">
        <v>390400.558</v>
      </c>
      <c r="F687" s="35">
        <f t="shared" si="36"/>
        <v>6166.255000000005</v>
      </c>
      <c r="G687" s="35">
        <f t="shared" si="39"/>
        <v>1.6048163716397834</v>
      </c>
      <c r="H687" s="35">
        <f t="shared" si="38"/>
        <v>-2.0204028345737868</v>
      </c>
    </row>
    <row r="688" spans="1:8" ht="23.25" customHeight="1">
      <c r="A688" s="28"/>
      <c r="B688" s="28" t="s">
        <v>744</v>
      </c>
      <c r="C688" s="28" t="s">
        <v>745</v>
      </c>
      <c r="D688" s="25">
        <v>974141.337</v>
      </c>
      <c r="E688" s="42">
        <v>989532.674</v>
      </c>
      <c r="F688" s="35">
        <f t="shared" si="36"/>
        <v>15391.336999999941</v>
      </c>
      <c r="G688" s="35">
        <f t="shared" si="39"/>
        <v>1.579990132376441</v>
      </c>
      <c r="H688" s="35">
        <f t="shared" si="38"/>
        <v>-2.044343283550698</v>
      </c>
    </row>
    <row r="689" spans="1:8" ht="15" customHeight="1">
      <c r="A689" s="28"/>
      <c r="B689" s="28" t="s">
        <v>714</v>
      </c>
      <c r="C689" s="28" t="s">
        <v>715</v>
      </c>
      <c r="D689" s="25">
        <v>302594.176</v>
      </c>
      <c r="E689" s="42">
        <v>306106.056</v>
      </c>
      <c r="F689" s="35">
        <f t="shared" si="36"/>
        <v>3511.8800000000047</v>
      </c>
      <c r="G689" s="35">
        <f t="shared" si="39"/>
        <v>1.1605907444828034</v>
      </c>
      <c r="H689" s="35">
        <f t="shared" si="38"/>
        <v>-2.4487786690440383</v>
      </c>
    </row>
    <row r="690" spans="1:11" s="101" customFormat="1" ht="18.75" customHeight="1" thickBot="1">
      <c r="A690" s="28"/>
      <c r="B690" s="28" t="s">
        <v>728</v>
      </c>
      <c r="C690" s="28" t="s">
        <v>729</v>
      </c>
      <c r="D690" s="25">
        <v>401488.251</v>
      </c>
      <c r="E690" s="42">
        <v>400176.702</v>
      </c>
      <c r="F690" s="35">
        <f t="shared" si="36"/>
        <v>-1311.548999999999</v>
      </c>
      <c r="G690" s="35">
        <f t="shared" si="39"/>
        <v>-0.32667182582137855</v>
      </c>
      <c r="H690" s="35">
        <f t="shared" si="38"/>
        <v>-3.882976305744801</v>
      </c>
      <c r="I690" s="9"/>
      <c r="J690" s="9"/>
      <c r="K690" s="9"/>
    </row>
    <row r="691" spans="1:8" ht="16.5" customHeight="1">
      <c r="A691" s="28"/>
      <c r="B691" s="28" t="s">
        <v>738</v>
      </c>
      <c r="C691" s="28" t="s">
        <v>739</v>
      </c>
      <c r="D691" s="25">
        <v>367366.461</v>
      </c>
      <c r="E691" s="42">
        <v>363884.533</v>
      </c>
      <c r="F691" s="35">
        <f t="shared" si="36"/>
        <v>-3481.9280000000144</v>
      </c>
      <c r="G691" s="35">
        <f aca="true" t="shared" si="40" ref="G691:G741">(E691/D691-1)*100</f>
        <v>-0.947807807637624</v>
      </c>
      <c r="H691" s="35">
        <f t="shared" si="38"/>
        <v>-4.481950404184243</v>
      </c>
    </row>
    <row r="692" spans="1:8" ht="19.5" customHeight="1">
      <c r="A692" s="28"/>
      <c r="B692" s="28" t="s">
        <v>721</v>
      </c>
      <c r="C692" s="28" t="s">
        <v>723</v>
      </c>
      <c r="D692" s="25">
        <v>547803.356</v>
      </c>
      <c r="E692" s="42">
        <v>541969.331</v>
      </c>
      <c r="F692" s="35">
        <f t="shared" si="36"/>
        <v>-5834.025000000023</v>
      </c>
      <c r="G692" s="35">
        <f t="shared" si="40"/>
        <v>-1.0649852608789145</v>
      </c>
      <c r="H692" s="35">
        <f t="shared" si="38"/>
        <v>-4.594947012764861</v>
      </c>
    </row>
    <row r="693" spans="1:8" ht="17.25" customHeight="1">
      <c r="A693" s="28"/>
      <c r="B693" s="28" t="s">
        <v>1451</v>
      </c>
      <c r="C693" s="28" t="s">
        <v>683</v>
      </c>
      <c r="D693" s="25">
        <v>19173.783</v>
      </c>
      <c r="E693" s="42">
        <v>18951.242</v>
      </c>
      <c r="F693" s="35">
        <f aca="true" t="shared" si="41" ref="F693:F775">E693-D693</f>
        <v>-222.54100000000108</v>
      </c>
      <c r="G693" s="35">
        <f t="shared" si="40"/>
        <v>-1.160652543110563</v>
      </c>
      <c r="H693" s="35">
        <f t="shared" si="38"/>
        <v>-4.687200924633405</v>
      </c>
    </row>
    <row r="694" spans="1:8" ht="21" customHeight="1">
      <c r="A694" s="28"/>
      <c r="B694" s="28" t="s">
        <v>1310</v>
      </c>
      <c r="C694" s="28" t="s">
        <v>1353</v>
      </c>
      <c r="D694" s="25">
        <v>22235.964</v>
      </c>
      <c r="E694" s="42">
        <v>21955.493</v>
      </c>
      <c r="F694" s="35">
        <f t="shared" si="41"/>
        <v>-280.47100000000137</v>
      </c>
      <c r="G694" s="35">
        <f t="shared" si="40"/>
        <v>-1.2613395128720395</v>
      </c>
      <c r="H694" s="35">
        <f t="shared" si="38"/>
        <v>-4.784295423588569</v>
      </c>
    </row>
    <row r="695" spans="1:8" ht="16.5" customHeight="1">
      <c r="A695" s="28"/>
      <c r="B695" s="28" t="s">
        <v>726</v>
      </c>
      <c r="C695" s="28" t="s">
        <v>727</v>
      </c>
      <c r="D695" s="25">
        <v>454944.912</v>
      </c>
      <c r="E695" s="42">
        <v>448423.256</v>
      </c>
      <c r="F695" s="35">
        <f t="shared" si="41"/>
        <v>-6521.656000000017</v>
      </c>
      <c r="G695" s="35">
        <f t="shared" si="40"/>
        <v>-1.4335045470296404</v>
      </c>
      <c r="H695" s="35">
        <f aca="true" t="shared" si="42" ref="H695:H777">(((E695/(D695/0.9643204))-1)*100)</f>
        <v>-4.95031767819345</v>
      </c>
    </row>
    <row r="696" spans="1:8" ht="19.5" customHeight="1">
      <c r="A696" s="28"/>
      <c r="B696" s="28" t="s">
        <v>748</v>
      </c>
      <c r="C696" s="28" t="s">
        <v>749</v>
      </c>
      <c r="D696" s="25">
        <v>498186.461</v>
      </c>
      <c r="E696" s="42">
        <v>490569.153</v>
      </c>
      <c r="F696" s="35">
        <f t="shared" si="41"/>
        <v>-7617.308000000019</v>
      </c>
      <c r="G696" s="35">
        <f>(E696/D696-1)*100</f>
        <v>-1.5290074292083178</v>
      </c>
      <c r="H696" s="35">
        <f t="shared" si="42"/>
        <v>-5.042413055737138</v>
      </c>
    </row>
    <row r="697" spans="1:8" ht="15.75" customHeight="1">
      <c r="A697" s="28"/>
      <c r="B697" s="28" t="s">
        <v>708</v>
      </c>
      <c r="C697" s="28" t="s">
        <v>709</v>
      </c>
      <c r="D697" s="25">
        <v>503175.08</v>
      </c>
      <c r="E697" s="42">
        <v>489846.977</v>
      </c>
      <c r="F697" s="35">
        <f t="shared" si="41"/>
        <v>-13328.103000000003</v>
      </c>
      <c r="G697" s="35">
        <f t="shared" si="40"/>
        <v>-2.648800294323006</v>
      </c>
      <c r="H697" s="35">
        <f t="shared" si="42"/>
        <v>-6.122252159341679</v>
      </c>
    </row>
    <row r="698" spans="1:8" ht="17.25" customHeight="1">
      <c r="A698" s="28"/>
      <c r="B698" s="28" t="s">
        <v>1431</v>
      </c>
      <c r="C698" s="28" t="s">
        <v>711</v>
      </c>
      <c r="D698" s="25">
        <v>117737.267</v>
      </c>
      <c r="E698" s="42">
        <v>113360.079</v>
      </c>
      <c r="F698" s="35">
        <f t="shared" si="41"/>
        <v>-4377.188000000009</v>
      </c>
      <c r="G698" s="35">
        <f t="shared" si="40"/>
        <v>-3.717759135686416</v>
      </c>
      <c r="H698" s="35">
        <f t="shared" si="42"/>
        <v>-7.153070976828779</v>
      </c>
    </row>
    <row r="699" spans="1:8" ht="17.25" customHeight="1">
      <c r="A699" s="28"/>
      <c r="B699" s="28" t="s">
        <v>724</v>
      </c>
      <c r="C699" s="28" t="s">
        <v>725</v>
      </c>
      <c r="D699" s="25">
        <v>317393.463</v>
      </c>
      <c r="E699" s="42">
        <v>304341.243</v>
      </c>
      <c r="F699" s="35">
        <f t="shared" si="41"/>
        <v>-13052.219999999972</v>
      </c>
      <c r="G699" s="35">
        <f t="shared" si="40"/>
        <v>-4.112315318857074</v>
      </c>
      <c r="H699" s="35">
        <f t="shared" si="42"/>
        <v>-7.533549553206398</v>
      </c>
    </row>
    <row r="700" spans="1:8" ht="16.5" customHeight="1">
      <c r="A700" s="28"/>
      <c r="B700" s="28" t="s">
        <v>751</v>
      </c>
      <c r="C700" s="28" t="s">
        <v>752</v>
      </c>
      <c r="D700" s="25">
        <v>293230.581</v>
      </c>
      <c r="E700" s="42">
        <v>274723.782</v>
      </c>
      <c r="F700" s="35">
        <f t="shared" si="41"/>
        <v>-18506.799</v>
      </c>
      <c r="G700" s="35">
        <f t="shared" si="40"/>
        <v>-6.311346837320486</v>
      </c>
      <c r="H700" s="35">
        <f t="shared" si="42"/>
        <v>-9.654120506703634</v>
      </c>
    </row>
    <row r="701" spans="1:8" ht="18.75" customHeight="1">
      <c r="A701" s="28"/>
      <c r="B701" s="28" t="s">
        <v>701</v>
      </c>
      <c r="C701" s="28" t="s">
        <v>702</v>
      </c>
      <c r="D701" s="25">
        <v>13827.423</v>
      </c>
      <c r="E701" s="42">
        <v>12712.28</v>
      </c>
      <c r="F701" s="35">
        <f t="shared" si="41"/>
        <v>-1115.143</v>
      </c>
      <c r="G701" s="35">
        <f t="shared" si="40"/>
        <v>-8.064720374866674</v>
      </c>
      <c r="H701" s="35">
        <f t="shared" si="42"/>
        <v>-11.34493437777958</v>
      </c>
    </row>
    <row r="702" spans="1:8" ht="16.5" customHeight="1">
      <c r="A702" s="28"/>
      <c r="B702" s="28" t="s">
        <v>1545</v>
      </c>
      <c r="C702" s="28" t="s">
        <v>276</v>
      </c>
      <c r="D702" s="25">
        <v>113920.409</v>
      </c>
      <c r="E702" s="42">
        <v>102462.047</v>
      </c>
      <c r="F702" s="35">
        <f t="shared" si="41"/>
        <v>-11458.361999999994</v>
      </c>
      <c r="G702" s="35">
        <f t="shared" si="40"/>
        <v>-10.058217048711604</v>
      </c>
      <c r="H702" s="35">
        <f t="shared" si="42"/>
        <v>-13.267303887700399</v>
      </c>
    </row>
    <row r="703" spans="1:191" s="7" customFormat="1" ht="19.5" customHeight="1">
      <c r="A703" s="36"/>
      <c r="B703" s="86">
        <v>712</v>
      </c>
      <c r="C703" s="86" t="s">
        <v>696</v>
      </c>
      <c r="D703" s="77">
        <v>483947.239</v>
      </c>
      <c r="E703" s="83">
        <v>432330.616</v>
      </c>
      <c r="F703" s="80">
        <f t="shared" si="41"/>
        <v>-51616.62300000002</v>
      </c>
      <c r="G703" s="80">
        <f t="shared" si="40"/>
        <v>-10.665754206317523</v>
      </c>
      <c r="H703" s="80">
        <f t="shared" si="42"/>
        <v>-13.853164362537807</v>
      </c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/>
      <c r="AQ703" s="92"/>
      <c r="AR703" s="92"/>
      <c r="AS703" s="92"/>
      <c r="AT703" s="92"/>
      <c r="AU703" s="92"/>
      <c r="AV703" s="92"/>
      <c r="AW703" s="92"/>
      <c r="AX703" s="92"/>
      <c r="AY703" s="92"/>
      <c r="AZ703" s="92"/>
      <c r="BA703" s="92"/>
      <c r="BB703" s="92"/>
      <c r="BC703" s="92"/>
      <c r="BD703" s="92"/>
      <c r="BE703" s="92"/>
      <c r="BF703" s="92"/>
      <c r="BG703" s="92"/>
      <c r="BH703" s="92"/>
      <c r="BI703" s="92"/>
      <c r="BJ703" s="92"/>
      <c r="BK703" s="92"/>
      <c r="BL703" s="92"/>
      <c r="BM703" s="92"/>
      <c r="BN703" s="92"/>
      <c r="BO703" s="92"/>
      <c r="BP703" s="92"/>
      <c r="BQ703" s="92"/>
      <c r="BR703" s="92"/>
      <c r="BS703" s="92"/>
      <c r="BT703" s="92"/>
      <c r="BU703" s="92"/>
      <c r="BV703" s="92"/>
      <c r="BW703" s="92"/>
      <c r="BX703" s="92"/>
      <c r="BY703" s="92"/>
      <c r="BZ703" s="92"/>
      <c r="CA703" s="92"/>
      <c r="CB703" s="92"/>
      <c r="CC703" s="92"/>
      <c r="CD703" s="92"/>
      <c r="CE703" s="92"/>
      <c r="CF703" s="92"/>
      <c r="CG703" s="92"/>
      <c r="CH703" s="92"/>
      <c r="CI703" s="92"/>
      <c r="CJ703" s="92"/>
      <c r="CK703" s="92"/>
      <c r="CL703" s="92"/>
      <c r="CM703" s="92"/>
      <c r="CN703" s="92"/>
      <c r="CO703" s="92"/>
      <c r="CP703" s="92"/>
      <c r="CQ703" s="92"/>
      <c r="CR703" s="92"/>
      <c r="CS703" s="92"/>
      <c r="CT703" s="92"/>
      <c r="CU703" s="92"/>
      <c r="CV703" s="92"/>
      <c r="CW703" s="92"/>
      <c r="CX703" s="92"/>
      <c r="CY703" s="92"/>
      <c r="CZ703" s="92"/>
      <c r="DA703" s="92"/>
      <c r="DB703" s="92"/>
      <c r="DC703" s="92"/>
      <c r="DD703" s="92"/>
      <c r="DE703" s="92"/>
      <c r="DF703" s="92"/>
      <c r="DG703" s="92"/>
      <c r="DH703" s="92"/>
      <c r="DI703" s="92"/>
      <c r="DJ703" s="92"/>
      <c r="DK703" s="92"/>
      <c r="DL703" s="92"/>
      <c r="DM703" s="92"/>
      <c r="DN703" s="92"/>
      <c r="DO703" s="92"/>
      <c r="DP703" s="92"/>
      <c r="DQ703" s="92"/>
      <c r="DR703" s="92"/>
      <c r="DS703" s="92"/>
      <c r="DT703" s="92"/>
      <c r="DU703" s="92"/>
      <c r="DV703" s="92"/>
      <c r="DW703" s="92"/>
      <c r="DX703" s="92"/>
      <c r="DY703" s="92"/>
      <c r="DZ703" s="92"/>
      <c r="EA703" s="92"/>
      <c r="EB703" s="92"/>
      <c r="EC703" s="92"/>
      <c r="ED703" s="92"/>
      <c r="EE703" s="92"/>
      <c r="EF703" s="92"/>
      <c r="EG703" s="92"/>
      <c r="EH703" s="92"/>
      <c r="EI703" s="92"/>
      <c r="EJ703" s="92"/>
      <c r="EK703" s="92"/>
      <c r="EL703" s="92"/>
      <c r="EM703" s="92"/>
      <c r="EN703" s="92"/>
      <c r="EO703" s="92"/>
      <c r="EP703" s="92"/>
      <c r="EQ703" s="92"/>
      <c r="ER703" s="92"/>
      <c r="ES703" s="92"/>
      <c r="ET703" s="92"/>
      <c r="EU703" s="92"/>
      <c r="EV703" s="92"/>
      <c r="EW703" s="92"/>
      <c r="EX703" s="92"/>
      <c r="EY703" s="92"/>
      <c r="EZ703" s="92"/>
      <c r="FA703" s="92"/>
      <c r="FB703" s="92"/>
      <c r="FC703" s="92"/>
      <c r="FD703" s="92"/>
      <c r="FE703" s="92"/>
      <c r="FF703" s="92"/>
      <c r="FG703" s="92"/>
      <c r="FH703" s="92"/>
      <c r="FI703" s="92"/>
      <c r="FJ703" s="92"/>
      <c r="FK703" s="92"/>
      <c r="FL703" s="92"/>
      <c r="FM703" s="92"/>
      <c r="FN703" s="92"/>
      <c r="FO703" s="92"/>
      <c r="FP703" s="92"/>
      <c r="FQ703" s="92"/>
      <c r="FR703" s="92"/>
      <c r="FS703" s="92"/>
      <c r="FT703" s="92"/>
      <c r="FU703" s="92"/>
      <c r="FV703" s="92"/>
      <c r="FW703" s="92"/>
      <c r="FX703" s="92"/>
      <c r="FY703" s="92"/>
      <c r="FZ703" s="92"/>
      <c r="GA703" s="92"/>
      <c r="GB703" s="92"/>
      <c r="GC703" s="92"/>
      <c r="GD703" s="92"/>
      <c r="GE703" s="92"/>
      <c r="GF703" s="92"/>
      <c r="GG703" s="92"/>
      <c r="GH703" s="92"/>
      <c r="GI703" s="92"/>
    </row>
    <row r="704" spans="1:191" s="7" customFormat="1" ht="22.5" customHeight="1">
      <c r="A704" s="36"/>
      <c r="B704" s="28" t="s">
        <v>1455</v>
      </c>
      <c r="C704" s="28" t="s">
        <v>685</v>
      </c>
      <c r="D704" s="25">
        <v>190901.268</v>
      </c>
      <c r="E704" s="42">
        <v>170307.094</v>
      </c>
      <c r="F704" s="35">
        <f t="shared" si="41"/>
        <v>-20594.174</v>
      </c>
      <c r="G704" s="35">
        <f t="shared" si="40"/>
        <v>-10.78786653213849</v>
      </c>
      <c r="H704" s="35">
        <f t="shared" si="42"/>
        <v>-13.9709197694184</v>
      </c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/>
      <c r="BB704" s="92"/>
      <c r="BC704" s="92"/>
      <c r="BD704" s="92"/>
      <c r="BE704" s="92"/>
      <c r="BF704" s="92"/>
      <c r="BG704" s="92"/>
      <c r="BH704" s="92"/>
      <c r="BI704" s="92"/>
      <c r="BJ704" s="92"/>
      <c r="BK704" s="92"/>
      <c r="BL704" s="92"/>
      <c r="BM704" s="92"/>
      <c r="BN704" s="92"/>
      <c r="BO704" s="92"/>
      <c r="BP704" s="92"/>
      <c r="BQ704" s="92"/>
      <c r="BR704" s="92"/>
      <c r="BS704" s="92"/>
      <c r="BT704" s="92"/>
      <c r="BU704" s="92"/>
      <c r="BV704" s="92"/>
      <c r="BW704" s="92"/>
      <c r="BX704" s="92"/>
      <c r="BY704" s="92"/>
      <c r="BZ704" s="92"/>
      <c r="CA704" s="92"/>
      <c r="CB704" s="92"/>
      <c r="CC704" s="92"/>
      <c r="CD704" s="92"/>
      <c r="CE704" s="92"/>
      <c r="CF704" s="92"/>
      <c r="CG704" s="92"/>
      <c r="CH704" s="92"/>
      <c r="CI704" s="92"/>
      <c r="CJ704" s="92"/>
      <c r="CK704" s="92"/>
      <c r="CL704" s="92"/>
      <c r="CM704" s="92"/>
      <c r="CN704" s="92"/>
      <c r="CO704" s="92"/>
      <c r="CP704" s="92"/>
      <c r="CQ704" s="92"/>
      <c r="CR704" s="92"/>
      <c r="CS704" s="92"/>
      <c r="CT704" s="92"/>
      <c r="CU704" s="92"/>
      <c r="CV704" s="92"/>
      <c r="CW704" s="92"/>
      <c r="CX704" s="92"/>
      <c r="CY704" s="92"/>
      <c r="CZ704" s="92"/>
      <c r="DA704" s="92"/>
      <c r="DB704" s="92"/>
      <c r="DC704" s="92"/>
      <c r="DD704" s="92"/>
      <c r="DE704" s="92"/>
      <c r="DF704" s="92"/>
      <c r="DG704" s="92"/>
      <c r="DH704" s="92"/>
      <c r="DI704" s="92"/>
      <c r="DJ704" s="92"/>
      <c r="DK704" s="92"/>
      <c r="DL704" s="92"/>
      <c r="DM704" s="92"/>
      <c r="DN704" s="92"/>
      <c r="DO704" s="92"/>
      <c r="DP704" s="92"/>
      <c r="DQ704" s="92"/>
      <c r="DR704" s="92"/>
      <c r="DS704" s="92"/>
      <c r="DT704" s="92"/>
      <c r="DU704" s="92"/>
      <c r="DV704" s="92"/>
      <c r="DW704" s="92"/>
      <c r="DX704" s="92"/>
      <c r="DY704" s="92"/>
      <c r="DZ704" s="92"/>
      <c r="EA704" s="92"/>
      <c r="EB704" s="92"/>
      <c r="EC704" s="92"/>
      <c r="ED704" s="92"/>
      <c r="EE704" s="92"/>
      <c r="EF704" s="92"/>
      <c r="EG704" s="92"/>
      <c r="EH704" s="92"/>
      <c r="EI704" s="92"/>
      <c r="EJ704" s="92"/>
      <c r="EK704" s="92"/>
      <c r="EL704" s="92"/>
      <c r="EM704" s="92"/>
      <c r="EN704" s="92"/>
      <c r="EO704" s="92"/>
      <c r="EP704" s="92"/>
      <c r="EQ704" s="92"/>
      <c r="ER704" s="92"/>
      <c r="ES704" s="92"/>
      <c r="ET704" s="92"/>
      <c r="EU704" s="92"/>
      <c r="EV704" s="92"/>
      <c r="EW704" s="92"/>
      <c r="EX704" s="92"/>
      <c r="EY704" s="92"/>
      <c r="EZ704" s="92"/>
      <c r="FA704" s="92"/>
      <c r="FB704" s="92"/>
      <c r="FC704" s="92"/>
      <c r="FD704" s="92"/>
      <c r="FE704" s="92"/>
      <c r="FF704" s="92"/>
      <c r="FG704" s="92"/>
      <c r="FH704" s="92"/>
      <c r="FI704" s="92"/>
      <c r="FJ704" s="92"/>
      <c r="FK704" s="92"/>
      <c r="FL704" s="92"/>
      <c r="FM704" s="92"/>
      <c r="FN704" s="92"/>
      <c r="FO704" s="92"/>
      <c r="FP704" s="92"/>
      <c r="FQ704" s="92"/>
      <c r="FR704" s="92"/>
      <c r="FS704" s="92"/>
      <c r="FT704" s="92"/>
      <c r="FU704" s="92"/>
      <c r="FV704" s="92"/>
      <c r="FW704" s="92"/>
      <c r="FX704" s="92"/>
      <c r="FY704" s="92"/>
      <c r="FZ704" s="92"/>
      <c r="GA704" s="92"/>
      <c r="GB704" s="92"/>
      <c r="GC704" s="92"/>
      <c r="GD704" s="92"/>
      <c r="GE704" s="92"/>
      <c r="GF704" s="92"/>
      <c r="GG704" s="92"/>
      <c r="GH704" s="92"/>
      <c r="GI704" s="92"/>
    </row>
    <row r="705" spans="1:191" s="7" customFormat="1" ht="22.5" customHeight="1">
      <c r="A705" s="36"/>
      <c r="B705" s="28" t="s">
        <v>1544</v>
      </c>
      <c r="C705" s="28" t="s">
        <v>694</v>
      </c>
      <c r="D705" s="25">
        <v>27926.062</v>
      </c>
      <c r="E705" s="42">
        <v>23982.513</v>
      </c>
      <c r="F705" s="35">
        <f t="shared" si="41"/>
        <v>-3943.5490000000027</v>
      </c>
      <c r="G705" s="35">
        <f t="shared" si="40"/>
        <v>-14.121393127323156</v>
      </c>
      <c r="H705" s="35">
        <f t="shared" si="42"/>
        <v>-17.185507469097516</v>
      </c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92"/>
      <c r="BC705" s="92"/>
      <c r="BD705" s="92"/>
      <c r="BE705" s="92"/>
      <c r="BF705" s="92"/>
      <c r="BG705" s="92"/>
      <c r="BH705" s="92"/>
      <c r="BI705" s="92"/>
      <c r="BJ705" s="92"/>
      <c r="BK705" s="92"/>
      <c r="BL705" s="92"/>
      <c r="BM705" s="92"/>
      <c r="BN705" s="92"/>
      <c r="BO705" s="92"/>
      <c r="BP705" s="92"/>
      <c r="BQ705" s="92"/>
      <c r="BR705" s="92"/>
      <c r="BS705" s="92"/>
      <c r="BT705" s="92"/>
      <c r="BU705" s="92"/>
      <c r="BV705" s="92"/>
      <c r="BW705" s="92"/>
      <c r="BX705" s="92"/>
      <c r="BY705" s="92"/>
      <c r="BZ705" s="92"/>
      <c r="CA705" s="92"/>
      <c r="CB705" s="92"/>
      <c r="CC705" s="92"/>
      <c r="CD705" s="92"/>
      <c r="CE705" s="92"/>
      <c r="CF705" s="92"/>
      <c r="CG705" s="92"/>
      <c r="CH705" s="92"/>
      <c r="CI705" s="92"/>
      <c r="CJ705" s="92"/>
      <c r="CK705" s="92"/>
      <c r="CL705" s="92"/>
      <c r="CM705" s="92"/>
      <c r="CN705" s="92"/>
      <c r="CO705" s="92"/>
      <c r="CP705" s="92"/>
      <c r="CQ705" s="92"/>
      <c r="CR705" s="92"/>
      <c r="CS705" s="92"/>
      <c r="CT705" s="92"/>
      <c r="CU705" s="92"/>
      <c r="CV705" s="92"/>
      <c r="CW705" s="92"/>
      <c r="CX705" s="92"/>
      <c r="CY705" s="92"/>
      <c r="CZ705" s="92"/>
      <c r="DA705" s="92"/>
      <c r="DB705" s="92"/>
      <c r="DC705" s="92"/>
      <c r="DD705" s="92"/>
      <c r="DE705" s="92"/>
      <c r="DF705" s="92"/>
      <c r="DG705" s="92"/>
      <c r="DH705" s="92"/>
      <c r="DI705" s="92"/>
      <c r="DJ705" s="92"/>
      <c r="DK705" s="92"/>
      <c r="DL705" s="92"/>
      <c r="DM705" s="92"/>
      <c r="DN705" s="92"/>
      <c r="DO705" s="92"/>
      <c r="DP705" s="92"/>
      <c r="DQ705" s="92"/>
      <c r="DR705" s="92"/>
      <c r="DS705" s="92"/>
      <c r="DT705" s="92"/>
      <c r="DU705" s="92"/>
      <c r="DV705" s="92"/>
      <c r="DW705" s="92"/>
      <c r="DX705" s="92"/>
      <c r="DY705" s="92"/>
      <c r="DZ705" s="92"/>
      <c r="EA705" s="92"/>
      <c r="EB705" s="92"/>
      <c r="EC705" s="92"/>
      <c r="ED705" s="92"/>
      <c r="EE705" s="92"/>
      <c r="EF705" s="92"/>
      <c r="EG705" s="92"/>
      <c r="EH705" s="92"/>
      <c r="EI705" s="92"/>
      <c r="EJ705" s="92"/>
      <c r="EK705" s="92"/>
      <c r="EL705" s="92"/>
      <c r="EM705" s="92"/>
      <c r="EN705" s="92"/>
      <c r="EO705" s="92"/>
      <c r="EP705" s="92"/>
      <c r="EQ705" s="92"/>
      <c r="ER705" s="92"/>
      <c r="ES705" s="92"/>
      <c r="ET705" s="92"/>
      <c r="EU705" s="92"/>
      <c r="EV705" s="92"/>
      <c r="EW705" s="92"/>
      <c r="EX705" s="92"/>
      <c r="EY705" s="92"/>
      <c r="EZ705" s="92"/>
      <c r="FA705" s="92"/>
      <c r="FB705" s="92"/>
      <c r="FC705" s="92"/>
      <c r="FD705" s="92"/>
      <c r="FE705" s="92"/>
      <c r="FF705" s="92"/>
      <c r="FG705" s="92"/>
      <c r="FH705" s="92"/>
      <c r="FI705" s="92"/>
      <c r="FJ705" s="92"/>
      <c r="FK705" s="92"/>
      <c r="FL705" s="92"/>
      <c r="FM705" s="92"/>
      <c r="FN705" s="92"/>
      <c r="FO705" s="92"/>
      <c r="FP705" s="92"/>
      <c r="FQ705" s="92"/>
      <c r="FR705" s="92"/>
      <c r="FS705" s="92"/>
      <c r="FT705" s="92"/>
      <c r="FU705" s="92"/>
      <c r="FV705" s="92"/>
      <c r="FW705" s="92"/>
      <c r="FX705" s="92"/>
      <c r="FY705" s="92"/>
      <c r="FZ705" s="92"/>
      <c r="GA705" s="92"/>
      <c r="GB705" s="92"/>
      <c r="GC705" s="92"/>
      <c r="GD705" s="92"/>
      <c r="GE705" s="92"/>
      <c r="GF705" s="92"/>
      <c r="GG705" s="92"/>
      <c r="GH705" s="92"/>
      <c r="GI705" s="92"/>
    </row>
    <row r="706" spans="1:8" ht="15.75" customHeight="1">
      <c r="A706" s="28"/>
      <c r="B706" s="28" t="s">
        <v>1554</v>
      </c>
      <c r="C706" s="28" t="s">
        <v>706</v>
      </c>
      <c r="D706" s="25">
        <v>77154.421</v>
      </c>
      <c r="E706" s="42">
        <v>65984.448</v>
      </c>
      <c r="F706" s="35">
        <f t="shared" si="41"/>
        <v>-11169.972999999998</v>
      </c>
      <c r="G706" s="35">
        <f t="shared" si="40"/>
        <v>-14.477424436896491</v>
      </c>
      <c r="H706" s="35">
        <f t="shared" si="42"/>
        <v>-17.52883572395779</v>
      </c>
    </row>
    <row r="707" spans="1:8" ht="27" customHeight="1">
      <c r="A707" s="28"/>
      <c r="B707" s="28" t="s">
        <v>753</v>
      </c>
      <c r="C707" s="28" t="s">
        <v>754</v>
      </c>
      <c r="D707" s="25">
        <v>227033.808</v>
      </c>
      <c r="E707" s="42">
        <v>193575.429</v>
      </c>
      <c r="F707" s="35">
        <f t="shared" si="41"/>
        <v>-33458.378999999986</v>
      </c>
      <c r="G707" s="35">
        <f t="shared" si="40"/>
        <v>-14.737179142940683</v>
      </c>
      <c r="H707" s="35">
        <f t="shared" si="42"/>
        <v>-17.77932248599222</v>
      </c>
    </row>
    <row r="708" spans="1:8" s="101" customFormat="1" ht="21" customHeight="1" thickBot="1">
      <c r="A708" s="44"/>
      <c r="B708" s="44" t="s">
        <v>1427</v>
      </c>
      <c r="C708" s="44" t="s">
        <v>707</v>
      </c>
      <c r="D708" s="47">
        <v>66121.871</v>
      </c>
      <c r="E708" s="51">
        <v>54572.177</v>
      </c>
      <c r="F708" s="48">
        <f t="shared" si="41"/>
        <v>-11549.693999999996</v>
      </c>
      <c r="G708" s="48">
        <f t="shared" si="40"/>
        <v>-17.467282497193704</v>
      </c>
      <c r="H708" s="48">
        <f t="shared" si="42"/>
        <v>-20.41201684460683</v>
      </c>
    </row>
    <row r="709" spans="1:8" s="9" customFormat="1" ht="21" customHeight="1">
      <c r="A709" s="366" t="s">
        <v>1382</v>
      </c>
      <c r="B709" s="366"/>
      <c r="C709" s="366"/>
      <c r="D709" s="366"/>
      <c r="E709" s="366"/>
      <c r="F709" s="366"/>
      <c r="G709" s="366"/>
      <c r="H709" s="366"/>
    </row>
    <row r="710" spans="1:8" s="9" customFormat="1" ht="21" customHeight="1">
      <c r="A710" s="366" t="s">
        <v>1295</v>
      </c>
      <c r="B710" s="366"/>
      <c r="C710" s="366"/>
      <c r="D710" s="366"/>
      <c r="E710" s="366"/>
      <c r="F710" s="366"/>
      <c r="G710" s="366"/>
      <c r="H710" s="366"/>
    </row>
    <row r="711" spans="1:8" s="9" customFormat="1" ht="21" customHeight="1">
      <c r="A711" s="369" t="s">
        <v>1005</v>
      </c>
      <c r="B711" s="369"/>
      <c r="C711" s="369"/>
      <c r="D711" s="369"/>
      <c r="E711" s="369"/>
      <c r="F711" s="369"/>
      <c r="G711" s="369"/>
      <c r="H711" s="369"/>
    </row>
    <row r="712" spans="1:8" s="9" customFormat="1" ht="21" customHeight="1" thickBot="1">
      <c r="A712" s="370" t="s">
        <v>1006</v>
      </c>
      <c r="B712" s="370"/>
      <c r="C712" s="370"/>
      <c r="D712" s="370"/>
      <c r="E712" s="370"/>
      <c r="F712" s="370"/>
      <c r="G712" s="370"/>
      <c r="H712" s="100"/>
    </row>
    <row r="713" spans="1:8" s="9" customFormat="1" ht="30">
      <c r="A713" s="281"/>
      <c r="B713" s="382" t="s">
        <v>989</v>
      </c>
      <c r="C713" s="382"/>
      <c r="D713" s="282" t="s">
        <v>994</v>
      </c>
      <c r="E713" s="260" t="s">
        <v>995</v>
      </c>
      <c r="F713" s="260" t="s">
        <v>1297</v>
      </c>
      <c r="G713" s="283" t="s">
        <v>1298</v>
      </c>
      <c r="H713" s="260" t="s">
        <v>1299</v>
      </c>
    </row>
    <row r="714" spans="1:8" s="9" customFormat="1" ht="21" customHeight="1" thickBot="1">
      <c r="A714" s="266"/>
      <c r="B714" s="263"/>
      <c r="C714" s="263"/>
      <c r="D714" s="264">
        <v>2002</v>
      </c>
      <c r="E714" s="264">
        <v>2003</v>
      </c>
      <c r="F714" s="265" t="s">
        <v>1300</v>
      </c>
      <c r="G714" s="265" t="s">
        <v>1301</v>
      </c>
      <c r="H714" s="265" t="s">
        <v>1301</v>
      </c>
    </row>
    <row r="715" spans="1:191" s="7" customFormat="1" ht="23.25" customHeight="1">
      <c r="A715" s="36"/>
      <c r="B715" s="28" t="s">
        <v>692</v>
      </c>
      <c r="C715" s="28" t="s">
        <v>693</v>
      </c>
      <c r="D715" s="25">
        <v>4739436.679</v>
      </c>
      <c r="E715" s="42">
        <v>3911170.574</v>
      </c>
      <c r="F715" s="35">
        <f t="shared" si="41"/>
        <v>-828266.1049999995</v>
      </c>
      <c r="G715" s="35">
        <f t="shared" si="40"/>
        <v>-17.476045384675555</v>
      </c>
      <c r="H715" s="35">
        <f t="shared" si="42"/>
        <v>-20.420467075768478</v>
      </c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92"/>
      <c r="BB715" s="92"/>
      <c r="BC715" s="92"/>
      <c r="BD715" s="92"/>
      <c r="BE715" s="92"/>
      <c r="BF715" s="92"/>
      <c r="BG715" s="92"/>
      <c r="BH715" s="92"/>
      <c r="BI715" s="92"/>
      <c r="BJ715" s="92"/>
      <c r="BK715" s="92"/>
      <c r="BL715" s="92"/>
      <c r="BM715" s="92"/>
      <c r="BN715" s="92"/>
      <c r="BO715" s="92"/>
      <c r="BP715" s="92"/>
      <c r="BQ715" s="92"/>
      <c r="BR715" s="92"/>
      <c r="BS715" s="92"/>
      <c r="BT715" s="92"/>
      <c r="BU715" s="92"/>
      <c r="BV715" s="92"/>
      <c r="BW715" s="92"/>
      <c r="BX715" s="92"/>
      <c r="BY715" s="92"/>
      <c r="BZ715" s="92"/>
      <c r="CA715" s="92"/>
      <c r="CB715" s="92"/>
      <c r="CC715" s="92"/>
      <c r="CD715" s="92"/>
      <c r="CE715" s="92"/>
      <c r="CF715" s="92"/>
      <c r="CG715" s="92"/>
      <c r="CH715" s="92"/>
      <c r="CI715" s="92"/>
      <c r="CJ715" s="92"/>
      <c r="CK715" s="92"/>
      <c r="CL715" s="92"/>
      <c r="CM715" s="92"/>
      <c r="CN715" s="92"/>
      <c r="CO715" s="92"/>
      <c r="CP715" s="92"/>
      <c r="CQ715" s="92"/>
      <c r="CR715" s="92"/>
      <c r="CS715" s="92"/>
      <c r="CT715" s="92"/>
      <c r="CU715" s="92"/>
      <c r="CV715" s="92"/>
      <c r="CW715" s="92"/>
      <c r="CX715" s="92"/>
      <c r="CY715" s="92"/>
      <c r="CZ715" s="92"/>
      <c r="DA715" s="92"/>
      <c r="DB715" s="92"/>
      <c r="DC715" s="92"/>
      <c r="DD715" s="92"/>
      <c r="DE715" s="92"/>
      <c r="DF715" s="92"/>
      <c r="DG715" s="92"/>
      <c r="DH715" s="92"/>
      <c r="DI715" s="92"/>
      <c r="DJ715" s="92"/>
      <c r="DK715" s="92"/>
      <c r="DL715" s="92"/>
      <c r="DM715" s="92"/>
      <c r="DN715" s="92"/>
      <c r="DO715" s="92"/>
      <c r="DP715" s="92"/>
      <c r="DQ715" s="92"/>
      <c r="DR715" s="92"/>
      <c r="DS715" s="92"/>
      <c r="DT715" s="92"/>
      <c r="DU715" s="92"/>
      <c r="DV715" s="92"/>
      <c r="DW715" s="92"/>
      <c r="DX715" s="92"/>
      <c r="DY715" s="92"/>
      <c r="DZ715" s="92"/>
      <c r="EA715" s="92"/>
      <c r="EB715" s="92"/>
      <c r="EC715" s="92"/>
      <c r="ED715" s="92"/>
      <c r="EE715" s="92"/>
      <c r="EF715" s="92"/>
      <c r="EG715" s="92"/>
      <c r="EH715" s="92"/>
      <c r="EI715" s="92"/>
      <c r="EJ715" s="92"/>
      <c r="EK715" s="92"/>
      <c r="EL715" s="92"/>
      <c r="EM715" s="92"/>
      <c r="EN715" s="92"/>
      <c r="EO715" s="92"/>
      <c r="EP715" s="92"/>
      <c r="EQ715" s="92"/>
      <c r="ER715" s="92"/>
      <c r="ES715" s="92"/>
      <c r="ET715" s="92"/>
      <c r="EU715" s="92"/>
      <c r="EV715" s="92"/>
      <c r="EW715" s="92"/>
      <c r="EX715" s="92"/>
      <c r="EY715" s="92"/>
      <c r="EZ715" s="92"/>
      <c r="FA715" s="92"/>
      <c r="FB715" s="92"/>
      <c r="FC715" s="92"/>
      <c r="FD715" s="92"/>
      <c r="FE715" s="92"/>
      <c r="FF715" s="92"/>
      <c r="FG715" s="92"/>
      <c r="FH715" s="92"/>
      <c r="FI715" s="92"/>
      <c r="FJ715" s="92"/>
      <c r="FK715" s="92"/>
      <c r="FL715" s="92"/>
      <c r="FM715" s="92"/>
      <c r="FN715" s="92"/>
      <c r="FO715" s="92"/>
      <c r="FP715" s="92"/>
      <c r="FQ715" s="92"/>
      <c r="FR715" s="92"/>
      <c r="FS715" s="92"/>
      <c r="FT715" s="92"/>
      <c r="FU715" s="92"/>
      <c r="FV715" s="92"/>
      <c r="FW715" s="92"/>
      <c r="FX715" s="92"/>
      <c r="FY715" s="92"/>
      <c r="FZ715" s="92"/>
      <c r="GA715" s="92"/>
      <c r="GB715" s="92"/>
      <c r="GC715" s="92"/>
      <c r="GD715" s="92"/>
      <c r="GE715" s="92"/>
      <c r="GF715" s="92"/>
      <c r="GG715" s="92"/>
      <c r="GH715" s="92"/>
      <c r="GI715" s="92"/>
    </row>
    <row r="716" spans="1:8" ht="26.25" customHeight="1">
      <c r="A716" s="28"/>
      <c r="B716" s="28" t="s">
        <v>1473</v>
      </c>
      <c r="C716" s="28" t="s">
        <v>687</v>
      </c>
      <c r="D716" s="25">
        <v>135221.882</v>
      </c>
      <c r="E716" s="42">
        <v>109784.811</v>
      </c>
      <c r="F716" s="35">
        <f t="shared" si="41"/>
        <v>-25437.07100000001</v>
      </c>
      <c r="G716" s="35">
        <f t="shared" si="40"/>
        <v>-18.811357025780783</v>
      </c>
      <c r="H716" s="35">
        <f t="shared" si="42"/>
        <v>-21.708135331643742</v>
      </c>
    </row>
    <row r="717" spans="1:8" ht="18.75" customHeight="1">
      <c r="A717" s="28"/>
      <c r="B717" s="28" t="s">
        <v>1348</v>
      </c>
      <c r="C717" s="28" t="s">
        <v>1444</v>
      </c>
      <c r="D717" s="25">
        <v>59099.878</v>
      </c>
      <c r="E717" s="42">
        <v>47439.681</v>
      </c>
      <c r="F717" s="35">
        <f t="shared" si="41"/>
        <v>-11660.197</v>
      </c>
      <c r="G717" s="35">
        <f t="shared" si="40"/>
        <v>-19.72964648082691</v>
      </c>
      <c r="H717" s="35">
        <f t="shared" si="42"/>
        <v>-22.59366058624961</v>
      </c>
    </row>
    <row r="718" spans="1:8" ht="16.5" customHeight="1">
      <c r="A718" s="28"/>
      <c r="B718" s="28" t="s">
        <v>1477</v>
      </c>
      <c r="C718" s="28" t="s">
        <v>690</v>
      </c>
      <c r="D718" s="25">
        <v>3937192.185</v>
      </c>
      <c r="E718" s="42">
        <v>2907860.292</v>
      </c>
      <c r="F718" s="35">
        <f t="shared" si="41"/>
        <v>-1029331.8930000002</v>
      </c>
      <c r="G718" s="35">
        <f t="shared" si="40"/>
        <v>-26.14380616017605</v>
      </c>
      <c r="H718" s="35">
        <f t="shared" si="42"/>
        <v>-28.77896561390344</v>
      </c>
    </row>
    <row r="719" spans="1:8" ht="16.5" customHeight="1">
      <c r="A719" s="28"/>
      <c r="B719" s="28" t="s">
        <v>1390</v>
      </c>
      <c r="C719" s="28" t="s">
        <v>688</v>
      </c>
      <c r="D719" s="25">
        <v>30647.717</v>
      </c>
      <c r="E719" s="42">
        <v>22537.966</v>
      </c>
      <c r="F719" s="35">
        <f t="shared" si="41"/>
        <v>-8109.751</v>
      </c>
      <c r="G719" s="35">
        <f t="shared" si="40"/>
        <v>-26.461191220213887</v>
      </c>
      <c r="H719" s="35">
        <f t="shared" si="42"/>
        <v>-29.08502650195315</v>
      </c>
    </row>
    <row r="720" spans="1:8" ht="24" customHeight="1">
      <c r="A720" s="28"/>
      <c r="B720" s="28" t="s">
        <v>1469</v>
      </c>
      <c r="C720" s="28" t="s">
        <v>1405</v>
      </c>
      <c r="D720" s="25">
        <v>300739.834</v>
      </c>
      <c r="E720" s="42">
        <v>218388.54</v>
      </c>
      <c r="F720" s="35">
        <f t="shared" si="41"/>
        <v>-82351.29399999997</v>
      </c>
      <c r="G720" s="35">
        <f t="shared" si="40"/>
        <v>-27.382901993621488</v>
      </c>
      <c r="H720" s="35">
        <f t="shared" si="42"/>
        <v>-29.973851003649877</v>
      </c>
    </row>
    <row r="721" spans="1:8" ht="18.75" customHeight="1">
      <c r="A721" s="28"/>
      <c r="B721" s="28" t="s">
        <v>1453</v>
      </c>
      <c r="C721" s="28" t="s">
        <v>684</v>
      </c>
      <c r="D721" s="25">
        <v>126160.675</v>
      </c>
      <c r="E721" s="42">
        <v>70428.503</v>
      </c>
      <c r="F721" s="35">
        <f t="shared" si="41"/>
        <v>-55732.172000000006</v>
      </c>
      <c r="G721" s="35">
        <f t="shared" si="40"/>
        <v>-44.17554994850813</v>
      </c>
      <c r="H721" s="35">
        <f t="shared" si="42"/>
        <v>-46.167343996565336</v>
      </c>
    </row>
    <row r="722" spans="1:8" s="101" customFormat="1" ht="26.25" customHeight="1" thickBot="1">
      <c r="A722" s="28"/>
      <c r="B722" s="28" t="s">
        <v>734</v>
      </c>
      <c r="C722" s="28" t="s">
        <v>735</v>
      </c>
      <c r="D722" s="25">
        <v>531012.174</v>
      </c>
      <c r="E722" s="42">
        <v>288687.646</v>
      </c>
      <c r="F722" s="35">
        <f t="shared" si="41"/>
        <v>-242324.528</v>
      </c>
      <c r="G722" s="35">
        <f t="shared" si="40"/>
        <v>-45.63445809059738</v>
      </c>
      <c r="H722" s="35">
        <f t="shared" si="42"/>
        <v>-47.5741988797081</v>
      </c>
    </row>
    <row r="723" spans="1:8" ht="19.5" customHeight="1">
      <c r="A723" s="28"/>
      <c r="B723" s="28" t="s">
        <v>1367</v>
      </c>
      <c r="C723" s="28" t="s">
        <v>686</v>
      </c>
      <c r="D723" s="25">
        <v>328077.117</v>
      </c>
      <c r="E723" s="42">
        <v>60182.589</v>
      </c>
      <c r="F723" s="35">
        <f t="shared" si="41"/>
        <v>-267894.52800000005</v>
      </c>
      <c r="G723" s="35">
        <f t="shared" si="40"/>
        <v>-81.65596261320475</v>
      </c>
      <c r="H723" s="35">
        <f t="shared" si="42"/>
        <v>-82.31047052955066</v>
      </c>
    </row>
    <row r="724" spans="1:8" ht="19.5" customHeight="1">
      <c r="A724" s="28"/>
      <c r="B724" s="28" t="s">
        <v>16</v>
      </c>
      <c r="C724" s="28" t="s">
        <v>676</v>
      </c>
      <c r="D724" s="25">
        <v>25197.117</v>
      </c>
      <c r="E724" s="42">
        <v>4300</v>
      </c>
      <c r="F724" s="35">
        <f t="shared" si="41"/>
        <v>-20897.117</v>
      </c>
      <c r="G724" s="35">
        <f t="shared" si="40"/>
        <v>-82.93455556840094</v>
      </c>
      <c r="H724" s="35">
        <f t="shared" si="42"/>
        <v>-83.54344379954262</v>
      </c>
    </row>
    <row r="725" spans="1:8" ht="20.25" customHeight="1">
      <c r="A725" s="28"/>
      <c r="B725" s="28" t="s">
        <v>1585</v>
      </c>
      <c r="C725" s="28" t="s">
        <v>409</v>
      </c>
      <c r="D725" s="25">
        <v>4011.255</v>
      </c>
      <c r="E725" s="50">
        <v>0</v>
      </c>
      <c r="F725" s="35">
        <f t="shared" si="41"/>
        <v>-4011.255</v>
      </c>
      <c r="G725" s="35">
        <f t="shared" si="40"/>
        <v>-100</v>
      </c>
      <c r="H725" s="35">
        <f t="shared" si="42"/>
        <v>-100</v>
      </c>
    </row>
    <row r="726" spans="1:8" ht="18.75" customHeight="1">
      <c r="A726" s="28"/>
      <c r="B726" s="28" t="s">
        <v>1331</v>
      </c>
      <c r="C726" s="28" t="s">
        <v>410</v>
      </c>
      <c r="D726" s="25">
        <v>49287.292</v>
      </c>
      <c r="E726" s="50">
        <v>0</v>
      </c>
      <c r="F726" s="35">
        <f t="shared" si="41"/>
        <v>-49287.292</v>
      </c>
      <c r="G726" s="35">
        <f t="shared" si="40"/>
        <v>-100</v>
      </c>
      <c r="H726" s="35">
        <f t="shared" si="42"/>
        <v>-100</v>
      </c>
    </row>
    <row r="727" spans="1:8" ht="19.5" customHeight="1">
      <c r="A727" s="28"/>
      <c r="B727" s="28" t="s">
        <v>1333</v>
      </c>
      <c r="C727" s="28" t="s">
        <v>411</v>
      </c>
      <c r="D727" s="25">
        <v>18063.18</v>
      </c>
      <c r="E727" s="50">
        <v>0</v>
      </c>
      <c r="F727" s="35">
        <f t="shared" si="41"/>
        <v>-18063.18</v>
      </c>
      <c r="G727" s="35">
        <f t="shared" si="40"/>
        <v>-100</v>
      </c>
      <c r="H727" s="35">
        <f t="shared" si="42"/>
        <v>-100</v>
      </c>
    </row>
    <row r="728" spans="1:8" ht="21.75" customHeight="1">
      <c r="A728" s="28"/>
      <c r="B728" s="28" t="s">
        <v>1592</v>
      </c>
      <c r="C728" s="28" t="s">
        <v>412</v>
      </c>
      <c r="D728" s="25">
        <v>8878.9</v>
      </c>
      <c r="E728" s="50">
        <v>0</v>
      </c>
      <c r="F728" s="35">
        <f t="shared" si="41"/>
        <v>-8878.9</v>
      </c>
      <c r="G728" s="35">
        <f t="shared" si="40"/>
        <v>-100</v>
      </c>
      <c r="H728" s="35">
        <f t="shared" si="42"/>
        <v>-100</v>
      </c>
    </row>
    <row r="729" spans="1:8" ht="19.5" customHeight="1">
      <c r="A729" s="28"/>
      <c r="B729" s="28" t="s">
        <v>1594</v>
      </c>
      <c r="C729" s="28" t="s">
        <v>413</v>
      </c>
      <c r="D729" s="25">
        <v>7146.025</v>
      </c>
      <c r="E729" s="50">
        <v>0</v>
      </c>
      <c r="F729" s="35">
        <f t="shared" si="41"/>
        <v>-7146.025</v>
      </c>
      <c r="G729" s="35">
        <f aca="true" t="shared" si="43" ref="G729:G736">(E729/D729-1)*100</f>
        <v>-100</v>
      </c>
      <c r="H729" s="35">
        <f t="shared" si="42"/>
        <v>-100</v>
      </c>
    </row>
    <row r="730" spans="1:8" ht="18.75" customHeight="1">
      <c r="A730" s="28"/>
      <c r="B730" s="28" t="s">
        <v>1596</v>
      </c>
      <c r="C730" s="28" t="s">
        <v>414</v>
      </c>
      <c r="D730" s="25">
        <v>17013.03</v>
      </c>
      <c r="E730" s="50">
        <v>0</v>
      </c>
      <c r="F730" s="35">
        <f t="shared" si="41"/>
        <v>-17013.03</v>
      </c>
      <c r="G730" s="35">
        <f t="shared" si="43"/>
        <v>-100</v>
      </c>
      <c r="H730" s="35">
        <f t="shared" si="42"/>
        <v>-100</v>
      </c>
    </row>
    <row r="731" spans="1:8" ht="26.25" customHeight="1">
      <c r="A731" s="28"/>
      <c r="B731" s="28" t="s">
        <v>4</v>
      </c>
      <c r="C731" s="28" t="s">
        <v>415</v>
      </c>
      <c r="D731" s="25">
        <v>27875.23</v>
      </c>
      <c r="E731" s="50">
        <v>0</v>
      </c>
      <c r="F731" s="35">
        <f t="shared" si="41"/>
        <v>-27875.23</v>
      </c>
      <c r="G731" s="35">
        <f t="shared" si="43"/>
        <v>-100</v>
      </c>
      <c r="H731" s="35">
        <f t="shared" si="42"/>
        <v>-100</v>
      </c>
    </row>
    <row r="732" spans="1:8" ht="19.5" customHeight="1">
      <c r="A732" s="28"/>
      <c r="B732" s="28" t="s">
        <v>6</v>
      </c>
      <c r="C732" s="28" t="s">
        <v>416</v>
      </c>
      <c r="D732" s="25">
        <v>5086.903</v>
      </c>
      <c r="E732" s="50">
        <v>0</v>
      </c>
      <c r="F732" s="35">
        <f t="shared" si="41"/>
        <v>-5086.903</v>
      </c>
      <c r="G732" s="35">
        <f t="shared" si="43"/>
        <v>-100</v>
      </c>
      <c r="H732" s="35">
        <f t="shared" si="42"/>
        <v>-100</v>
      </c>
    </row>
    <row r="733" spans="1:8" ht="19.5" customHeight="1">
      <c r="A733" s="28"/>
      <c r="B733" s="28" t="s">
        <v>1598</v>
      </c>
      <c r="C733" s="28" t="s">
        <v>417</v>
      </c>
      <c r="D733" s="25">
        <v>18671.365</v>
      </c>
      <c r="E733" s="50">
        <v>0</v>
      </c>
      <c r="F733" s="35">
        <f t="shared" si="41"/>
        <v>-18671.365</v>
      </c>
      <c r="G733" s="35">
        <f t="shared" si="43"/>
        <v>-100</v>
      </c>
      <c r="H733" s="35">
        <f t="shared" si="42"/>
        <v>-100</v>
      </c>
    </row>
    <row r="734" spans="1:8" ht="21.75" customHeight="1">
      <c r="A734" s="28"/>
      <c r="B734" s="28" t="s">
        <v>1600</v>
      </c>
      <c r="C734" s="28" t="s">
        <v>418</v>
      </c>
      <c r="D734" s="25">
        <v>14400.003</v>
      </c>
      <c r="E734" s="50">
        <v>0</v>
      </c>
      <c r="F734" s="35">
        <f t="shared" si="41"/>
        <v>-14400.003</v>
      </c>
      <c r="G734" s="35">
        <f t="shared" si="43"/>
        <v>-100</v>
      </c>
      <c r="H734" s="35">
        <f t="shared" si="42"/>
        <v>-100</v>
      </c>
    </row>
    <row r="735" spans="1:8" ht="19.5" customHeight="1">
      <c r="A735" s="28"/>
      <c r="B735" s="28" t="s">
        <v>1602</v>
      </c>
      <c r="C735" s="28" t="s">
        <v>419</v>
      </c>
      <c r="D735" s="25">
        <v>3152.87</v>
      </c>
      <c r="E735" s="50">
        <v>0</v>
      </c>
      <c r="F735" s="35">
        <f t="shared" si="41"/>
        <v>-3152.87</v>
      </c>
      <c r="G735" s="35">
        <f t="shared" si="43"/>
        <v>-100</v>
      </c>
      <c r="H735" s="35">
        <f t="shared" si="42"/>
        <v>-100</v>
      </c>
    </row>
    <row r="736" spans="1:8" ht="19.5" customHeight="1">
      <c r="A736" s="28"/>
      <c r="B736" s="28" t="s">
        <v>1603</v>
      </c>
      <c r="C736" s="28" t="s">
        <v>420</v>
      </c>
      <c r="D736" s="25">
        <v>53200.484</v>
      </c>
      <c r="E736" s="50">
        <v>0</v>
      </c>
      <c r="F736" s="35">
        <f t="shared" si="41"/>
        <v>-53200.484</v>
      </c>
      <c r="G736" s="35">
        <f t="shared" si="43"/>
        <v>-100</v>
      </c>
      <c r="H736" s="35">
        <f t="shared" si="42"/>
        <v>-100</v>
      </c>
    </row>
    <row r="737" spans="1:8" ht="25.5" customHeight="1">
      <c r="A737" s="28"/>
      <c r="B737" s="28" t="s">
        <v>18</v>
      </c>
      <c r="C737" s="28" t="s">
        <v>677</v>
      </c>
      <c r="D737" s="25">
        <v>7841.276</v>
      </c>
      <c r="E737" s="50">
        <v>0</v>
      </c>
      <c r="F737" s="35">
        <f t="shared" si="41"/>
        <v>-7841.276</v>
      </c>
      <c r="G737" s="35">
        <f>(E737/D737-1)*100</f>
        <v>-100</v>
      </c>
      <c r="H737" s="35">
        <f t="shared" si="42"/>
        <v>-100</v>
      </c>
    </row>
    <row r="738" spans="1:8" ht="21" customHeight="1">
      <c r="A738" s="28"/>
      <c r="B738" s="28" t="s">
        <v>22</v>
      </c>
      <c r="C738" s="28" t="s">
        <v>678</v>
      </c>
      <c r="D738" s="25">
        <v>9445.884</v>
      </c>
      <c r="E738" s="50">
        <v>0</v>
      </c>
      <c r="F738" s="35">
        <f t="shared" si="41"/>
        <v>-9445.884</v>
      </c>
      <c r="G738" s="35">
        <f>(E738/D738-1)*100</f>
        <v>-100</v>
      </c>
      <c r="H738" s="35">
        <f t="shared" si="42"/>
        <v>-100</v>
      </c>
    </row>
    <row r="739" spans="1:8" ht="21.75" customHeight="1">
      <c r="A739" s="28"/>
      <c r="B739" s="28" t="s">
        <v>24</v>
      </c>
      <c r="C739" s="28" t="s">
        <v>679</v>
      </c>
      <c r="D739" s="25">
        <v>10695.508</v>
      </c>
      <c r="E739" s="50">
        <v>0</v>
      </c>
      <c r="F739" s="35">
        <f t="shared" si="41"/>
        <v>-10695.508</v>
      </c>
      <c r="G739" s="35">
        <f>(E739/D739-1)*100</f>
        <v>-100</v>
      </c>
      <c r="H739" s="35">
        <f t="shared" si="42"/>
        <v>-100</v>
      </c>
    </row>
    <row r="740" spans="1:8" ht="21" customHeight="1">
      <c r="A740" s="28"/>
      <c r="B740" s="28" t="s">
        <v>34</v>
      </c>
      <c r="C740" s="28" t="s">
        <v>680</v>
      </c>
      <c r="D740" s="25">
        <v>25912.345</v>
      </c>
      <c r="E740" s="50">
        <v>0</v>
      </c>
      <c r="F740" s="35">
        <f t="shared" si="41"/>
        <v>-25912.345</v>
      </c>
      <c r="G740" s="35">
        <f>(E740/D740-1)*100</f>
        <v>-100</v>
      </c>
      <c r="H740" s="35">
        <f t="shared" si="42"/>
        <v>-100</v>
      </c>
    </row>
    <row r="741" spans="1:8" ht="15" customHeight="1">
      <c r="A741" s="58"/>
      <c r="B741" s="28" t="s">
        <v>36</v>
      </c>
      <c r="C741" s="28" t="s">
        <v>681</v>
      </c>
      <c r="D741" s="25">
        <v>7236.265</v>
      </c>
      <c r="E741" s="50">
        <v>0</v>
      </c>
      <c r="F741" s="35">
        <f t="shared" si="41"/>
        <v>-7236.265</v>
      </c>
      <c r="G741" s="35">
        <f t="shared" si="40"/>
        <v>-100</v>
      </c>
      <c r="H741" s="35">
        <f t="shared" si="42"/>
        <v>-100</v>
      </c>
    </row>
    <row r="742" spans="1:8" ht="16.5" customHeight="1">
      <c r="A742" s="58"/>
      <c r="B742" s="28" t="s">
        <v>38</v>
      </c>
      <c r="C742" s="28" t="s">
        <v>682</v>
      </c>
      <c r="D742" s="25">
        <v>9009.5</v>
      </c>
      <c r="E742" s="50">
        <v>0</v>
      </c>
      <c r="F742" s="35">
        <f t="shared" si="41"/>
        <v>-9009.5</v>
      </c>
      <c r="G742" s="35">
        <f aca="true" t="shared" si="44" ref="G742:G818">(E742/D742-1)*100</f>
        <v>-100</v>
      </c>
      <c r="H742" s="35">
        <f t="shared" si="42"/>
        <v>-100</v>
      </c>
    </row>
    <row r="743" spans="1:8" ht="22.5" customHeight="1">
      <c r="A743" s="28"/>
      <c r="B743" s="28" t="s">
        <v>732</v>
      </c>
      <c r="C743" s="28" t="s">
        <v>733</v>
      </c>
      <c r="D743" s="25">
        <v>306315.712</v>
      </c>
      <c r="E743" s="50">
        <v>0</v>
      </c>
      <c r="F743" s="35">
        <f t="shared" si="41"/>
        <v>-306315.712</v>
      </c>
      <c r="G743" s="35">
        <f t="shared" si="44"/>
        <v>-100</v>
      </c>
      <c r="H743" s="35">
        <f t="shared" si="42"/>
        <v>-100</v>
      </c>
    </row>
    <row r="744" spans="1:8" s="101" customFormat="1" ht="12.75" customHeight="1" thickBot="1">
      <c r="A744" s="44"/>
      <c r="B744" s="44" t="s">
        <v>1435</v>
      </c>
      <c r="C744" s="64" t="s">
        <v>702</v>
      </c>
      <c r="D744" s="47">
        <v>13768.01</v>
      </c>
      <c r="E744" s="56">
        <v>0</v>
      </c>
      <c r="F744" s="48">
        <f t="shared" si="41"/>
        <v>-13768.01</v>
      </c>
      <c r="G744" s="48">
        <f t="shared" si="44"/>
        <v>-100</v>
      </c>
      <c r="H744" s="48">
        <f t="shared" si="42"/>
        <v>-100</v>
      </c>
    </row>
    <row r="745" spans="1:8" ht="18" customHeight="1">
      <c r="A745" s="366" t="s">
        <v>522</v>
      </c>
      <c r="B745" s="366"/>
      <c r="C745" s="366"/>
      <c r="D745" s="366"/>
      <c r="E745" s="366"/>
      <c r="F745" s="366"/>
      <c r="G745" s="366"/>
      <c r="H745" s="366"/>
    </row>
    <row r="746" spans="1:8" ht="15" customHeight="1">
      <c r="A746" s="366" t="s">
        <v>1295</v>
      </c>
      <c r="B746" s="366"/>
      <c r="C746" s="366"/>
      <c r="D746" s="366"/>
      <c r="E746" s="366"/>
      <c r="F746" s="366"/>
      <c r="G746" s="366"/>
      <c r="H746" s="366"/>
    </row>
    <row r="747" spans="1:8" ht="15" customHeight="1">
      <c r="A747" s="369" t="s">
        <v>1005</v>
      </c>
      <c r="B747" s="369"/>
      <c r="C747" s="369"/>
      <c r="D747" s="369"/>
      <c r="E747" s="369"/>
      <c r="F747" s="369"/>
      <c r="G747" s="369"/>
      <c r="H747" s="369"/>
    </row>
    <row r="748" spans="1:8" ht="15" customHeight="1" thickBot="1">
      <c r="A748" s="370" t="s">
        <v>1006</v>
      </c>
      <c r="B748" s="370"/>
      <c r="C748" s="370"/>
      <c r="D748" s="370"/>
      <c r="E748" s="370"/>
      <c r="F748" s="370"/>
      <c r="G748" s="370"/>
      <c r="H748" s="100"/>
    </row>
    <row r="749" spans="1:8" ht="29.25" customHeight="1">
      <c r="A749" s="281"/>
      <c r="B749" s="382" t="s">
        <v>989</v>
      </c>
      <c r="C749" s="382"/>
      <c r="D749" s="282" t="s">
        <v>994</v>
      </c>
      <c r="E749" s="260" t="s">
        <v>995</v>
      </c>
      <c r="F749" s="260" t="s">
        <v>1297</v>
      </c>
      <c r="G749" s="283" t="s">
        <v>1298</v>
      </c>
      <c r="H749" s="260" t="s">
        <v>1299</v>
      </c>
    </row>
    <row r="750" spans="1:8" ht="15" customHeight="1" thickBot="1">
      <c r="A750" s="266"/>
      <c r="B750" s="263"/>
      <c r="C750" s="263"/>
      <c r="D750" s="264">
        <v>2002</v>
      </c>
      <c r="E750" s="264">
        <v>2003</v>
      </c>
      <c r="F750" s="265" t="s">
        <v>1300</v>
      </c>
      <c r="G750" s="265" t="s">
        <v>1301</v>
      </c>
      <c r="H750" s="265" t="s">
        <v>1301</v>
      </c>
    </row>
    <row r="751" spans="1:8" ht="15" customHeight="1">
      <c r="A751" s="28"/>
      <c r="B751" s="28"/>
      <c r="C751" s="21"/>
      <c r="D751" s="25"/>
      <c r="E751" s="50"/>
      <c r="F751" s="35"/>
      <c r="G751" s="35"/>
      <c r="H751" s="35"/>
    </row>
    <row r="752" spans="1:191" s="8" customFormat="1" ht="19.5" customHeight="1">
      <c r="A752" s="383" t="s">
        <v>755</v>
      </c>
      <c r="B752" s="383"/>
      <c r="C752" s="383"/>
      <c r="D752" s="27">
        <f>SUM(D753:D767)</f>
        <v>8518469.969999999</v>
      </c>
      <c r="E752" s="27">
        <f>SUM(E753:E767)</f>
        <v>8904790</v>
      </c>
      <c r="F752" s="34">
        <f t="shared" si="41"/>
        <v>386320.0300000012</v>
      </c>
      <c r="G752" s="52">
        <f t="shared" si="44"/>
        <v>4.535087067989063</v>
      </c>
      <c r="H752" s="52">
        <f t="shared" si="42"/>
        <v>0.8053169754380196</v>
      </c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  <c r="BZ752" s="91"/>
      <c r="CA752" s="91"/>
      <c r="CB752" s="91"/>
      <c r="CC752" s="91"/>
      <c r="CD752" s="91"/>
      <c r="CE752" s="91"/>
      <c r="CF752" s="91"/>
      <c r="CG752" s="91"/>
      <c r="CH752" s="91"/>
      <c r="CI752" s="91"/>
      <c r="CJ752" s="91"/>
      <c r="CK752" s="91"/>
      <c r="CL752" s="91"/>
      <c r="CM752" s="91"/>
      <c r="CN752" s="91"/>
      <c r="CO752" s="91"/>
      <c r="CP752" s="91"/>
      <c r="CQ752" s="91"/>
      <c r="CR752" s="91"/>
      <c r="CS752" s="91"/>
      <c r="CT752" s="91"/>
      <c r="CU752" s="91"/>
      <c r="CV752" s="91"/>
      <c r="CW752" s="91"/>
      <c r="CX752" s="91"/>
      <c r="CY752" s="91"/>
      <c r="CZ752" s="91"/>
      <c r="DA752" s="91"/>
      <c r="DB752" s="91"/>
      <c r="DC752" s="91"/>
      <c r="DD752" s="91"/>
      <c r="DE752" s="91"/>
      <c r="DF752" s="91"/>
      <c r="DG752" s="91"/>
      <c r="DH752" s="91"/>
      <c r="DI752" s="91"/>
      <c r="DJ752" s="91"/>
      <c r="DK752" s="91"/>
      <c r="DL752" s="91"/>
      <c r="DM752" s="91"/>
      <c r="DN752" s="91"/>
      <c r="DO752" s="91"/>
      <c r="DP752" s="91"/>
      <c r="DQ752" s="91"/>
      <c r="DR752" s="91"/>
      <c r="DS752" s="91"/>
      <c r="DT752" s="91"/>
      <c r="DU752" s="91"/>
      <c r="DV752" s="91"/>
      <c r="DW752" s="91"/>
      <c r="DX752" s="91"/>
      <c r="DY752" s="91"/>
      <c r="DZ752" s="91"/>
      <c r="EA752" s="91"/>
      <c r="EB752" s="91"/>
      <c r="EC752" s="91"/>
      <c r="ED752" s="91"/>
      <c r="EE752" s="91"/>
      <c r="EF752" s="91"/>
      <c r="EG752" s="91"/>
      <c r="EH752" s="91"/>
      <c r="EI752" s="91"/>
      <c r="EJ752" s="91"/>
      <c r="EK752" s="91"/>
      <c r="EL752" s="91"/>
      <c r="EM752" s="91"/>
      <c r="EN752" s="91"/>
      <c r="EO752" s="91"/>
      <c r="EP752" s="91"/>
      <c r="EQ752" s="91"/>
      <c r="ER752" s="91"/>
      <c r="ES752" s="91"/>
      <c r="ET752" s="91"/>
      <c r="EU752" s="91"/>
      <c r="EV752" s="91"/>
      <c r="EW752" s="91"/>
      <c r="EX752" s="91"/>
      <c r="EY752" s="91"/>
      <c r="EZ752" s="91"/>
      <c r="FA752" s="91"/>
      <c r="FB752" s="91"/>
      <c r="FC752" s="91"/>
      <c r="FD752" s="91"/>
      <c r="FE752" s="91"/>
      <c r="FF752" s="91"/>
      <c r="FG752" s="91"/>
      <c r="FH752" s="91"/>
      <c r="FI752" s="91"/>
      <c r="FJ752" s="91"/>
      <c r="FK752" s="91"/>
      <c r="FL752" s="91"/>
      <c r="FM752" s="91"/>
      <c r="FN752" s="91"/>
      <c r="FO752" s="91"/>
      <c r="FP752" s="91"/>
      <c r="FQ752" s="91"/>
      <c r="FR752" s="91"/>
      <c r="FS752" s="91"/>
      <c r="FT752" s="91"/>
      <c r="FU752" s="91"/>
      <c r="FV752" s="91"/>
      <c r="FW752" s="91"/>
      <c r="FX752" s="91"/>
      <c r="FY752" s="91"/>
      <c r="FZ752" s="91"/>
      <c r="GA752" s="91"/>
      <c r="GB752" s="91"/>
      <c r="GC752" s="91"/>
      <c r="GD752" s="91"/>
      <c r="GE752" s="91"/>
      <c r="GF752" s="91"/>
      <c r="GG752" s="91"/>
      <c r="GH752" s="91"/>
      <c r="GI752" s="91"/>
    </row>
    <row r="753" spans="1:8" ht="13.5" customHeight="1">
      <c r="A753" s="28"/>
      <c r="B753" s="28" t="s">
        <v>1348</v>
      </c>
      <c r="C753" s="28" t="s">
        <v>758</v>
      </c>
      <c r="D753" s="29">
        <v>15</v>
      </c>
      <c r="E753" s="25">
        <v>1646.005</v>
      </c>
      <c r="F753" s="35">
        <f t="shared" si="41"/>
        <v>1631.005</v>
      </c>
      <c r="G753" s="35">
        <f t="shared" si="44"/>
        <v>10873.366666666669</v>
      </c>
      <c r="H753" s="35">
        <f t="shared" si="42"/>
        <v>10481.841333346669</v>
      </c>
    </row>
    <row r="754" spans="1:8" ht="19.5" customHeight="1">
      <c r="A754" s="28"/>
      <c r="B754" s="28" t="s">
        <v>1310</v>
      </c>
      <c r="C754" s="28" t="s">
        <v>757</v>
      </c>
      <c r="D754" s="29">
        <v>40</v>
      </c>
      <c r="E754" s="25">
        <v>2676.528</v>
      </c>
      <c r="F754" s="35">
        <f t="shared" si="41"/>
        <v>2636.528</v>
      </c>
      <c r="G754" s="35">
        <f t="shared" si="44"/>
        <v>6591.319999999999</v>
      </c>
      <c r="H754" s="35">
        <f t="shared" si="42"/>
        <v>6352.576378927999</v>
      </c>
    </row>
    <row r="755" spans="1:8" ht="19.5" customHeight="1">
      <c r="A755" s="28"/>
      <c r="B755" s="28" t="s">
        <v>1341</v>
      </c>
      <c r="C755" s="28" t="s">
        <v>756</v>
      </c>
      <c r="D755" s="29">
        <v>585</v>
      </c>
      <c r="E755" s="25">
        <v>11632.377</v>
      </c>
      <c r="F755" s="35">
        <f t="shared" si="41"/>
        <v>11047.377</v>
      </c>
      <c r="G755" s="35">
        <f t="shared" si="44"/>
        <v>1888.4405128205128</v>
      </c>
      <c r="H755" s="35">
        <f t="shared" si="42"/>
        <v>1817.493750699282</v>
      </c>
    </row>
    <row r="756" spans="1:8" ht="18" customHeight="1">
      <c r="A756" s="28"/>
      <c r="B756" s="28" t="s">
        <v>1325</v>
      </c>
      <c r="C756" s="28" t="s">
        <v>762</v>
      </c>
      <c r="D756" s="29">
        <v>500</v>
      </c>
      <c r="E756" s="25">
        <v>3636.582</v>
      </c>
      <c r="F756" s="35">
        <f t="shared" si="41"/>
        <v>3136.582</v>
      </c>
      <c r="G756" s="35">
        <f t="shared" si="44"/>
        <v>627.3163999999999</v>
      </c>
      <c r="H756" s="35">
        <f t="shared" si="42"/>
        <v>601.36604177456</v>
      </c>
    </row>
    <row r="757" spans="1:8" ht="16.5" customHeight="1">
      <c r="A757" s="28"/>
      <c r="B757" s="28" t="s">
        <v>1451</v>
      </c>
      <c r="C757" s="28" t="s">
        <v>1400</v>
      </c>
      <c r="D757" s="29">
        <v>2119.029</v>
      </c>
      <c r="E757" s="25">
        <v>15174.839</v>
      </c>
      <c r="F757" s="35">
        <f t="shared" si="41"/>
        <v>13055.81</v>
      </c>
      <c r="G757" s="35">
        <f t="shared" si="44"/>
        <v>616.1222899733792</v>
      </c>
      <c r="H757" s="35">
        <f t="shared" si="42"/>
        <v>590.5713331160451</v>
      </c>
    </row>
    <row r="758" spans="1:8" ht="15" customHeight="1">
      <c r="A758" s="28"/>
      <c r="B758" s="28" t="s">
        <v>1578</v>
      </c>
      <c r="C758" s="28" t="s">
        <v>761</v>
      </c>
      <c r="D758" s="29">
        <v>2226.595</v>
      </c>
      <c r="E758" s="25">
        <v>9387.034</v>
      </c>
      <c r="F758" s="35">
        <f t="shared" si="41"/>
        <v>7160.439</v>
      </c>
      <c r="G758" s="35">
        <f t="shared" si="44"/>
        <v>321.58695227466154</v>
      </c>
      <c r="H758" s="35">
        <f t="shared" si="42"/>
        <v>306.5448984522825</v>
      </c>
    </row>
    <row r="759" spans="1:8" ht="15.75" customHeight="1">
      <c r="A759" s="28"/>
      <c r="B759" s="28" t="s">
        <v>1307</v>
      </c>
      <c r="C759" s="28" t="s">
        <v>763</v>
      </c>
      <c r="D759" s="29">
        <v>2311.944</v>
      </c>
      <c r="E759" s="25">
        <v>6688.113</v>
      </c>
      <c r="F759" s="35">
        <f t="shared" si="41"/>
        <v>4376.169</v>
      </c>
      <c r="G759" s="35">
        <f t="shared" si="44"/>
        <v>189.28525085382694</v>
      </c>
      <c r="H759" s="35">
        <f t="shared" si="42"/>
        <v>178.9636688174627</v>
      </c>
    </row>
    <row r="760" spans="1:8" ht="16.5" customHeight="1">
      <c r="A760" s="28"/>
      <c r="B760" s="28" t="s">
        <v>1303</v>
      </c>
      <c r="C760" s="28" t="s">
        <v>1346</v>
      </c>
      <c r="D760" s="29">
        <v>13466.08</v>
      </c>
      <c r="E760" s="25">
        <v>25920.577</v>
      </c>
      <c r="F760" s="35">
        <f t="shared" si="41"/>
        <v>12454.497000000001</v>
      </c>
      <c r="G760" s="35">
        <f t="shared" si="44"/>
        <v>92.48791779047801</v>
      </c>
      <c r="H760" s="35">
        <f t="shared" si="42"/>
        <v>85.62002587888087</v>
      </c>
    </row>
    <row r="761" spans="1:8" ht="18.75" customHeight="1">
      <c r="A761" s="28"/>
      <c r="B761" s="28" t="s">
        <v>1457</v>
      </c>
      <c r="C761" s="28" t="s">
        <v>768</v>
      </c>
      <c r="D761" s="29">
        <v>785315.2</v>
      </c>
      <c r="E761" s="25">
        <v>1175995.469</v>
      </c>
      <c r="F761" s="35">
        <f t="shared" si="41"/>
        <v>390680.2690000001</v>
      </c>
      <c r="G761" s="35">
        <f t="shared" si="44"/>
        <v>49.74821180081579</v>
      </c>
      <c r="H761" s="35">
        <f t="shared" si="42"/>
        <v>44.40525550304739</v>
      </c>
    </row>
    <row r="762" spans="1:8" ht="17.25" customHeight="1">
      <c r="A762" s="28"/>
      <c r="B762" s="28" t="s">
        <v>1313</v>
      </c>
      <c r="C762" s="28" t="s">
        <v>759</v>
      </c>
      <c r="D762" s="29">
        <v>293473.2</v>
      </c>
      <c r="E762" s="25">
        <v>400008.057</v>
      </c>
      <c r="F762" s="35">
        <f t="shared" si="41"/>
        <v>106534.85699999996</v>
      </c>
      <c r="G762" s="35">
        <f t="shared" si="44"/>
        <v>36.301392086227956</v>
      </c>
      <c r="H762" s="35">
        <f t="shared" si="42"/>
        <v>31.43821293714819</v>
      </c>
    </row>
    <row r="763" spans="1:8" ht="17.25" customHeight="1">
      <c r="A763" s="28"/>
      <c r="B763" s="28" t="s">
        <v>1449</v>
      </c>
      <c r="C763" s="28" t="s">
        <v>765</v>
      </c>
      <c r="D763" s="29">
        <v>244495.403</v>
      </c>
      <c r="E763" s="25">
        <v>295254.188</v>
      </c>
      <c r="F763" s="35">
        <f t="shared" si="41"/>
        <v>50758.78500000003</v>
      </c>
      <c r="G763" s="35">
        <f t="shared" si="44"/>
        <v>20.760629597604343</v>
      </c>
      <c r="H763" s="35">
        <f t="shared" si="42"/>
        <v>16.45193863781367</v>
      </c>
    </row>
    <row r="764" spans="1:8" ht="17.25" customHeight="1">
      <c r="A764" s="28"/>
      <c r="B764" s="28" t="s">
        <v>766</v>
      </c>
      <c r="C764" s="28" t="s">
        <v>767</v>
      </c>
      <c r="D764" s="29">
        <v>215233.216</v>
      </c>
      <c r="E764" s="25">
        <v>247869.692</v>
      </c>
      <c r="F764" s="35">
        <f t="shared" si="41"/>
        <v>32636.476000000024</v>
      </c>
      <c r="G764" s="35">
        <f t="shared" si="44"/>
        <v>15.16330825071166</v>
      </c>
      <c r="H764" s="35">
        <f t="shared" si="42"/>
        <v>11.054327477649561</v>
      </c>
    </row>
    <row r="765" spans="1:8" ht="16.5" customHeight="1">
      <c r="A765" s="28"/>
      <c r="B765" s="28" t="s">
        <v>1455</v>
      </c>
      <c r="C765" s="28" t="s">
        <v>1401</v>
      </c>
      <c r="D765" s="29">
        <v>458419.255</v>
      </c>
      <c r="E765" s="25">
        <v>495495.415</v>
      </c>
      <c r="F765" s="35">
        <f t="shared" si="41"/>
        <v>37076.159999999974</v>
      </c>
      <c r="G765" s="35">
        <f t="shared" si="44"/>
        <v>8.087827811683002</v>
      </c>
      <c r="H765" s="35">
        <f t="shared" si="42"/>
        <v>4.231297350493279</v>
      </c>
    </row>
    <row r="766" spans="1:8" ht="15.75" customHeight="1">
      <c r="A766" s="28"/>
      <c r="B766" s="28" t="s">
        <v>1574</v>
      </c>
      <c r="C766" s="28" t="s">
        <v>760</v>
      </c>
      <c r="D766" s="29">
        <v>5940821.436</v>
      </c>
      <c r="E766" s="25">
        <v>5792977.09</v>
      </c>
      <c r="F766" s="35">
        <f t="shared" si="41"/>
        <v>-147844.3459999999</v>
      </c>
      <c r="G766" s="35">
        <f t="shared" si="44"/>
        <v>-2.488617905667012</v>
      </c>
      <c r="H766" s="35">
        <f t="shared" si="42"/>
        <v>-5.967785014239968</v>
      </c>
    </row>
    <row r="767" spans="1:8" s="101" customFormat="1" ht="18" customHeight="1" thickBot="1">
      <c r="A767" s="44"/>
      <c r="B767" s="44" t="s">
        <v>1337</v>
      </c>
      <c r="C767" s="44" t="s">
        <v>764</v>
      </c>
      <c r="D767" s="46">
        <v>559448.612</v>
      </c>
      <c r="E767" s="47">
        <v>420428.034</v>
      </c>
      <c r="F767" s="48">
        <f t="shared" si="41"/>
        <v>-139020.57799999998</v>
      </c>
      <c r="G767" s="48">
        <f t="shared" si="44"/>
        <v>-24.849570634022765</v>
      </c>
      <c r="H767" s="48">
        <f t="shared" si="42"/>
        <v>-27.5309078936291</v>
      </c>
    </row>
    <row r="768" spans="1:8" ht="15.75">
      <c r="A768" s="366" t="s">
        <v>523</v>
      </c>
      <c r="B768" s="366"/>
      <c r="C768" s="366"/>
      <c r="D768" s="366"/>
      <c r="E768" s="366"/>
      <c r="F768" s="366"/>
      <c r="G768" s="366"/>
      <c r="H768" s="366"/>
    </row>
    <row r="769" spans="1:8" ht="15.75">
      <c r="A769" s="366" t="s">
        <v>1295</v>
      </c>
      <c r="B769" s="366"/>
      <c r="C769" s="366"/>
      <c r="D769" s="366"/>
      <c r="E769" s="366"/>
      <c r="F769" s="366"/>
      <c r="G769" s="366"/>
      <c r="H769" s="366"/>
    </row>
    <row r="770" spans="1:8" ht="15">
      <c r="A770" s="369" t="s">
        <v>1005</v>
      </c>
      <c r="B770" s="369"/>
      <c r="C770" s="369"/>
      <c r="D770" s="369"/>
      <c r="E770" s="369"/>
      <c r="F770" s="369"/>
      <c r="G770" s="369"/>
      <c r="H770" s="369"/>
    </row>
    <row r="771" spans="1:8" ht="13.5" thickBot="1">
      <c r="A771" s="370" t="s">
        <v>1006</v>
      </c>
      <c r="B771" s="370"/>
      <c r="C771" s="370"/>
      <c r="D771" s="370"/>
      <c r="E771" s="370"/>
      <c r="F771" s="370"/>
      <c r="G771" s="370"/>
      <c r="H771" s="100"/>
    </row>
    <row r="772" spans="1:8" ht="30">
      <c r="A772" s="281"/>
      <c r="B772" s="382" t="s">
        <v>989</v>
      </c>
      <c r="C772" s="382"/>
      <c r="D772" s="282" t="s">
        <v>994</v>
      </c>
      <c r="E772" s="260" t="s">
        <v>995</v>
      </c>
      <c r="F772" s="260" t="s">
        <v>1297</v>
      </c>
      <c r="G772" s="283" t="s">
        <v>1298</v>
      </c>
      <c r="H772" s="260" t="s">
        <v>1299</v>
      </c>
    </row>
    <row r="773" spans="1:8" ht="13.5" thickBot="1">
      <c r="A773" s="266"/>
      <c r="B773" s="263"/>
      <c r="C773" s="263"/>
      <c r="D773" s="264">
        <v>2002</v>
      </c>
      <c r="E773" s="264">
        <v>2003</v>
      </c>
      <c r="F773" s="265" t="s">
        <v>1300</v>
      </c>
      <c r="G773" s="265" t="s">
        <v>1301</v>
      </c>
      <c r="H773" s="265" t="s">
        <v>1301</v>
      </c>
    </row>
    <row r="774" spans="1:191" s="8" customFormat="1" ht="20.25" customHeight="1">
      <c r="A774" s="383" t="s">
        <v>769</v>
      </c>
      <c r="B774" s="383"/>
      <c r="C774" s="383"/>
      <c r="D774" s="27">
        <f>SUM(D775:D842)+SUM(D849:D857)</f>
        <v>3563599.9999999995</v>
      </c>
      <c r="E774" s="27">
        <f>SUM(E775:E842)+SUM(E849:E857)</f>
        <v>3338229.999999999</v>
      </c>
      <c r="F774" s="34">
        <f t="shared" si="41"/>
        <v>-225370.00000000047</v>
      </c>
      <c r="G774" s="34">
        <f t="shared" si="44"/>
        <v>-6.324222696149972</v>
      </c>
      <c r="H774" s="34">
        <f t="shared" si="42"/>
        <v>-9.666536960040428</v>
      </c>
      <c r="I774" s="93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  <c r="BZ774" s="91"/>
      <c r="CA774" s="91"/>
      <c r="CB774" s="91"/>
      <c r="CC774" s="91"/>
      <c r="CD774" s="91"/>
      <c r="CE774" s="91"/>
      <c r="CF774" s="91"/>
      <c r="CG774" s="91"/>
      <c r="CH774" s="91"/>
      <c r="CI774" s="91"/>
      <c r="CJ774" s="91"/>
      <c r="CK774" s="91"/>
      <c r="CL774" s="91"/>
      <c r="CM774" s="91"/>
      <c r="CN774" s="91"/>
      <c r="CO774" s="91"/>
      <c r="CP774" s="91"/>
      <c r="CQ774" s="91"/>
      <c r="CR774" s="91"/>
      <c r="CS774" s="91"/>
      <c r="CT774" s="91"/>
      <c r="CU774" s="91"/>
      <c r="CV774" s="91"/>
      <c r="CW774" s="91"/>
      <c r="CX774" s="91"/>
      <c r="CY774" s="91"/>
      <c r="CZ774" s="91"/>
      <c r="DA774" s="91"/>
      <c r="DB774" s="91"/>
      <c r="DC774" s="91"/>
      <c r="DD774" s="91"/>
      <c r="DE774" s="91"/>
      <c r="DF774" s="91"/>
      <c r="DG774" s="91"/>
      <c r="DH774" s="91"/>
      <c r="DI774" s="91"/>
      <c r="DJ774" s="91"/>
      <c r="DK774" s="91"/>
      <c r="DL774" s="91"/>
      <c r="DM774" s="91"/>
      <c r="DN774" s="91"/>
      <c r="DO774" s="91"/>
      <c r="DP774" s="91"/>
      <c r="DQ774" s="91"/>
      <c r="DR774" s="91"/>
      <c r="DS774" s="91"/>
      <c r="DT774" s="91"/>
      <c r="DU774" s="91"/>
      <c r="DV774" s="91"/>
      <c r="DW774" s="91"/>
      <c r="DX774" s="91"/>
      <c r="DY774" s="91"/>
      <c r="DZ774" s="91"/>
      <c r="EA774" s="91"/>
      <c r="EB774" s="91"/>
      <c r="EC774" s="91"/>
      <c r="ED774" s="91"/>
      <c r="EE774" s="91"/>
      <c r="EF774" s="91"/>
      <c r="EG774" s="91"/>
      <c r="EH774" s="91"/>
      <c r="EI774" s="91"/>
      <c r="EJ774" s="91"/>
      <c r="EK774" s="91"/>
      <c r="EL774" s="91"/>
      <c r="EM774" s="91"/>
      <c r="EN774" s="91"/>
      <c r="EO774" s="91"/>
      <c r="EP774" s="91"/>
      <c r="EQ774" s="91"/>
      <c r="ER774" s="91"/>
      <c r="ES774" s="91"/>
      <c r="ET774" s="91"/>
      <c r="EU774" s="91"/>
      <c r="EV774" s="91"/>
      <c r="EW774" s="91"/>
      <c r="EX774" s="91"/>
      <c r="EY774" s="91"/>
      <c r="EZ774" s="91"/>
      <c r="FA774" s="91"/>
      <c r="FB774" s="91"/>
      <c r="FC774" s="91"/>
      <c r="FD774" s="91"/>
      <c r="FE774" s="91"/>
      <c r="FF774" s="91"/>
      <c r="FG774" s="91"/>
      <c r="FH774" s="91"/>
      <c r="FI774" s="91"/>
      <c r="FJ774" s="91"/>
      <c r="FK774" s="91"/>
      <c r="FL774" s="91"/>
      <c r="FM774" s="91"/>
      <c r="FN774" s="91"/>
      <c r="FO774" s="91"/>
      <c r="FP774" s="91"/>
      <c r="FQ774" s="91"/>
      <c r="FR774" s="91"/>
      <c r="FS774" s="91"/>
      <c r="FT774" s="91"/>
      <c r="FU774" s="91"/>
      <c r="FV774" s="91"/>
      <c r="FW774" s="91"/>
      <c r="FX774" s="91"/>
      <c r="FY774" s="91"/>
      <c r="FZ774" s="91"/>
      <c r="GA774" s="91"/>
      <c r="GB774" s="91"/>
      <c r="GC774" s="91"/>
      <c r="GD774" s="91"/>
      <c r="GE774" s="91"/>
      <c r="GF774" s="91"/>
      <c r="GG774" s="91"/>
      <c r="GH774" s="91"/>
      <c r="GI774" s="91"/>
    </row>
    <row r="775" spans="1:8" ht="15" customHeight="1">
      <c r="A775" s="28"/>
      <c r="B775" s="28" t="s">
        <v>1594</v>
      </c>
      <c r="C775" s="28" t="s">
        <v>2</v>
      </c>
      <c r="D775" s="25">
        <v>5667.746</v>
      </c>
      <c r="E775" s="30">
        <v>8870.318</v>
      </c>
      <c r="F775" s="35">
        <f t="shared" si="41"/>
        <v>3202.571999999999</v>
      </c>
      <c r="G775" s="35">
        <f t="shared" si="44"/>
        <v>56.505213889260375</v>
      </c>
      <c r="H775" s="35">
        <f t="shared" si="42"/>
        <v>50.92117045977711</v>
      </c>
    </row>
    <row r="776" spans="1:8" ht="15.75" customHeight="1">
      <c r="A776" s="28"/>
      <c r="B776" s="28" t="s">
        <v>1596</v>
      </c>
      <c r="C776" s="28" t="s">
        <v>3</v>
      </c>
      <c r="D776" s="25">
        <v>6591.117</v>
      </c>
      <c r="E776" s="30">
        <v>8963.033</v>
      </c>
      <c r="F776" s="35">
        <f aca="true" t="shared" si="45" ref="F776:F839">E776-D776</f>
        <v>2371.9159999999993</v>
      </c>
      <c r="G776" s="35">
        <f t="shared" si="44"/>
        <v>35.98655584478321</v>
      </c>
      <c r="H776" s="35">
        <f t="shared" si="42"/>
        <v>31.134609926863675</v>
      </c>
    </row>
    <row r="777" spans="1:8" ht="13.5" customHeight="1">
      <c r="A777" s="28"/>
      <c r="B777" s="28" t="s">
        <v>34</v>
      </c>
      <c r="C777" s="28" t="s">
        <v>35</v>
      </c>
      <c r="D777" s="25">
        <v>11080.159</v>
      </c>
      <c r="E777" s="30">
        <v>14960.021</v>
      </c>
      <c r="F777" s="35">
        <f t="shared" si="45"/>
        <v>3879.862000000001</v>
      </c>
      <c r="G777" s="35">
        <f t="shared" si="44"/>
        <v>35.01630256388921</v>
      </c>
      <c r="H777" s="35">
        <f t="shared" si="42"/>
        <v>30.198974894930664</v>
      </c>
    </row>
    <row r="778" spans="1:8" ht="12.75" customHeight="1">
      <c r="A778" s="28"/>
      <c r="B778" s="21" t="s">
        <v>1367</v>
      </c>
      <c r="C778" s="21" t="s">
        <v>1400</v>
      </c>
      <c r="D778" s="25">
        <v>103096.718</v>
      </c>
      <c r="E778" s="30">
        <v>133376.317</v>
      </c>
      <c r="F778" s="35">
        <f t="shared" si="45"/>
        <v>30279.599000000017</v>
      </c>
      <c r="G778" s="35">
        <f t="shared" si="44"/>
        <v>29.370090132258152</v>
      </c>
      <c r="H778" s="35">
        <f aca="true" t="shared" si="46" ref="H778:H841">(((E778/(D778/0.9643204))-1)*100)</f>
        <v>24.75421706437524</v>
      </c>
    </row>
    <row r="779" spans="1:8" ht="14.25" customHeight="1">
      <c r="A779" s="28"/>
      <c r="B779" s="28" t="s">
        <v>1603</v>
      </c>
      <c r="C779" s="28" t="s">
        <v>15</v>
      </c>
      <c r="D779" s="25">
        <v>7028.972</v>
      </c>
      <c r="E779" s="30">
        <v>8994.503</v>
      </c>
      <c r="F779" s="35">
        <f t="shared" si="45"/>
        <v>1965.5310000000009</v>
      </c>
      <c r="G779" s="35">
        <f t="shared" si="44"/>
        <v>27.963278271701775</v>
      </c>
      <c r="H779" s="35">
        <f t="shared" si="46"/>
        <v>23.397599688278746</v>
      </c>
    </row>
    <row r="780" spans="1:8" ht="15" customHeight="1">
      <c r="A780" s="28"/>
      <c r="B780" s="28" t="s">
        <v>10</v>
      </c>
      <c r="C780" s="28" t="s">
        <v>11</v>
      </c>
      <c r="D780" s="25">
        <v>5775.394</v>
      </c>
      <c r="E780" s="30">
        <v>7367.261</v>
      </c>
      <c r="F780" s="35">
        <f t="shared" si="45"/>
        <v>1591.8670000000002</v>
      </c>
      <c r="G780" s="35">
        <f t="shared" si="44"/>
        <v>27.56291605386576</v>
      </c>
      <c r="H780" s="35">
        <f t="shared" si="46"/>
        <v>23.01152223423024</v>
      </c>
    </row>
    <row r="781" spans="1:8" ht="15" customHeight="1">
      <c r="A781" s="28"/>
      <c r="B781" s="28" t="s">
        <v>32</v>
      </c>
      <c r="C781" s="28" t="s">
        <v>33</v>
      </c>
      <c r="D781" s="25">
        <v>5311.251</v>
      </c>
      <c r="E781" s="30">
        <v>6722.357</v>
      </c>
      <c r="F781" s="35">
        <f t="shared" si="45"/>
        <v>1411.1059999999998</v>
      </c>
      <c r="G781" s="35">
        <f t="shared" si="44"/>
        <v>26.568241644011927</v>
      </c>
      <c r="H781" s="35">
        <f t="shared" si="46"/>
        <v>22.052337409450228</v>
      </c>
    </row>
    <row r="782" spans="1:191" s="7" customFormat="1" ht="14.25" customHeight="1">
      <c r="A782" s="36"/>
      <c r="B782" s="28" t="s">
        <v>1600</v>
      </c>
      <c r="C782" s="28" t="s">
        <v>9</v>
      </c>
      <c r="D782" s="25">
        <v>5425.799</v>
      </c>
      <c r="E782" s="30">
        <v>6861.1</v>
      </c>
      <c r="F782" s="35">
        <f t="shared" si="45"/>
        <v>1435.3010000000004</v>
      </c>
      <c r="G782" s="35">
        <f t="shared" si="44"/>
        <v>26.453265224163314</v>
      </c>
      <c r="H782" s="35">
        <f t="shared" si="46"/>
        <v>21.941463302271245</v>
      </c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2"/>
      <c r="BB782" s="92"/>
      <c r="BC782" s="92"/>
      <c r="BD782" s="92"/>
      <c r="BE782" s="92"/>
      <c r="BF782" s="92"/>
      <c r="BG782" s="92"/>
      <c r="BH782" s="92"/>
      <c r="BI782" s="92"/>
      <c r="BJ782" s="92"/>
      <c r="BK782" s="92"/>
      <c r="BL782" s="92"/>
      <c r="BM782" s="92"/>
      <c r="BN782" s="92"/>
      <c r="BO782" s="92"/>
      <c r="BP782" s="92"/>
      <c r="BQ782" s="92"/>
      <c r="BR782" s="92"/>
      <c r="BS782" s="92"/>
      <c r="BT782" s="92"/>
      <c r="BU782" s="92"/>
      <c r="BV782" s="92"/>
      <c r="BW782" s="92"/>
      <c r="BX782" s="92"/>
      <c r="BY782" s="92"/>
      <c r="BZ782" s="92"/>
      <c r="CA782" s="92"/>
      <c r="CB782" s="92"/>
      <c r="CC782" s="92"/>
      <c r="CD782" s="92"/>
      <c r="CE782" s="92"/>
      <c r="CF782" s="92"/>
      <c r="CG782" s="92"/>
      <c r="CH782" s="92"/>
      <c r="CI782" s="92"/>
      <c r="CJ782" s="92"/>
      <c r="CK782" s="92"/>
      <c r="CL782" s="92"/>
      <c r="CM782" s="92"/>
      <c r="CN782" s="92"/>
      <c r="CO782" s="92"/>
      <c r="CP782" s="92"/>
      <c r="CQ782" s="92"/>
      <c r="CR782" s="92"/>
      <c r="CS782" s="92"/>
      <c r="CT782" s="92"/>
      <c r="CU782" s="92"/>
      <c r="CV782" s="92"/>
      <c r="CW782" s="92"/>
      <c r="CX782" s="92"/>
      <c r="CY782" s="92"/>
      <c r="CZ782" s="92"/>
      <c r="DA782" s="92"/>
      <c r="DB782" s="92"/>
      <c r="DC782" s="92"/>
      <c r="DD782" s="92"/>
      <c r="DE782" s="92"/>
      <c r="DF782" s="92"/>
      <c r="DG782" s="92"/>
      <c r="DH782" s="92"/>
      <c r="DI782" s="92"/>
      <c r="DJ782" s="92"/>
      <c r="DK782" s="92"/>
      <c r="DL782" s="92"/>
      <c r="DM782" s="92"/>
      <c r="DN782" s="92"/>
      <c r="DO782" s="92"/>
      <c r="DP782" s="92"/>
      <c r="DQ782" s="92"/>
      <c r="DR782" s="92"/>
      <c r="DS782" s="92"/>
      <c r="DT782" s="92"/>
      <c r="DU782" s="92"/>
      <c r="DV782" s="92"/>
      <c r="DW782" s="92"/>
      <c r="DX782" s="92"/>
      <c r="DY782" s="92"/>
      <c r="DZ782" s="92"/>
      <c r="EA782" s="92"/>
      <c r="EB782" s="92"/>
      <c r="EC782" s="92"/>
      <c r="ED782" s="92"/>
      <c r="EE782" s="92"/>
      <c r="EF782" s="92"/>
      <c r="EG782" s="92"/>
      <c r="EH782" s="92"/>
      <c r="EI782" s="92"/>
      <c r="EJ782" s="92"/>
      <c r="EK782" s="92"/>
      <c r="EL782" s="92"/>
      <c r="EM782" s="92"/>
      <c r="EN782" s="92"/>
      <c r="EO782" s="92"/>
      <c r="EP782" s="92"/>
      <c r="EQ782" s="92"/>
      <c r="ER782" s="92"/>
      <c r="ES782" s="92"/>
      <c r="ET782" s="92"/>
      <c r="EU782" s="92"/>
      <c r="EV782" s="92"/>
      <c r="EW782" s="92"/>
      <c r="EX782" s="92"/>
      <c r="EY782" s="92"/>
      <c r="EZ782" s="92"/>
      <c r="FA782" s="92"/>
      <c r="FB782" s="92"/>
      <c r="FC782" s="92"/>
      <c r="FD782" s="92"/>
      <c r="FE782" s="92"/>
      <c r="FF782" s="92"/>
      <c r="FG782" s="92"/>
      <c r="FH782" s="92"/>
      <c r="FI782" s="92"/>
      <c r="FJ782" s="92"/>
      <c r="FK782" s="92"/>
      <c r="FL782" s="92"/>
      <c r="FM782" s="92"/>
      <c r="FN782" s="92"/>
      <c r="FO782" s="92"/>
      <c r="FP782" s="92"/>
      <c r="FQ782" s="92"/>
      <c r="FR782" s="92"/>
      <c r="FS782" s="92"/>
      <c r="FT782" s="92"/>
      <c r="FU782" s="92"/>
      <c r="FV782" s="92"/>
      <c r="FW782" s="92"/>
      <c r="FX782" s="92"/>
      <c r="FY782" s="92"/>
      <c r="FZ782" s="92"/>
      <c r="GA782" s="92"/>
      <c r="GB782" s="92"/>
      <c r="GC782" s="92"/>
      <c r="GD782" s="92"/>
      <c r="GE782" s="92"/>
      <c r="GF782" s="92"/>
      <c r="GG782" s="92"/>
      <c r="GH782" s="92"/>
      <c r="GI782" s="92"/>
    </row>
    <row r="783" spans="1:8" ht="14.25" customHeight="1">
      <c r="A783" s="28"/>
      <c r="B783" s="28" t="s">
        <v>1323</v>
      </c>
      <c r="C783" s="28" t="s">
        <v>1610</v>
      </c>
      <c r="D783" s="25">
        <v>4973.814</v>
      </c>
      <c r="E783" s="30">
        <v>6287.611</v>
      </c>
      <c r="F783" s="35">
        <f t="shared" si="45"/>
        <v>1313.7969999999996</v>
      </c>
      <c r="G783" s="35">
        <f t="shared" si="44"/>
        <v>26.414276850722594</v>
      </c>
      <c r="H783" s="35">
        <f t="shared" si="46"/>
        <v>21.903866018399555</v>
      </c>
    </row>
    <row r="784" spans="1:8" ht="13.5" customHeight="1">
      <c r="A784" s="28"/>
      <c r="B784" s="28" t="s">
        <v>1331</v>
      </c>
      <c r="C784" s="28" t="s">
        <v>1616</v>
      </c>
      <c r="D784" s="25">
        <v>5786.207</v>
      </c>
      <c r="E784" s="30">
        <v>7300.478</v>
      </c>
      <c r="F784" s="35">
        <f t="shared" si="45"/>
        <v>1514.2709999999997</v>
      </c>
      <c r="G784" s="35">
        <f t="shared" si="44"/>
        <v>26.17035650470161</v>
      </c>
      <c r="H784" s="35">
        <f t="shared" si="46"/>
        <v>21.66864865275646</v>
      </c>
    </row>
    <row r="785" spans="1:8" ht="13.5" customHeight="1">
      <c r="A785" s="28"/>
      <c r="B785" s="28" t="s">
        <v>22</v>
      </c>
      <c r="C785" s="28" t="s">
        <v>23</v>
      </c>
      <c r="D785" s="25">
        <v>5724.393</v>
      </c>
      <c r="E785" s="30">
        <v>7138.6</v>
      </c>
      <c r="F785" s="35">
        <f t="shared" si="45"/>
        <v>1414.2070000000003</v>
      </c>
      <c r="G785" s="35">
        <f t="shared" si="44"/>
        <v>24.70492504620141</v>
      </c>
      <c r="H785" s="35">
        <f t="shared" si="46"/>
        <v>20.255503202522938</v>
      </c>
    </row>
    <row r="786" spans="1:8" ht="13.5" customHeight="1">
      <c r="A786" s="28"/>
      <c r="B786" s="28" t="s">
        <v>24</v>
      </c>
      <c r="C786" s="28" t="s">
        <v>25</v>
      </c>
      <c r="D786" s="25">
        <v>6459.068</v>
      </c>
      <c r="E786" s="30">
        <v>7892.113</v>
      </c>
      <c r="F786" s="35">
        <f t="shared" si="45"/>
        <v>1433.045</v>
      </c>
      <c r="G786" s="35">
        <f t="shared" si="44"/>
        <v>22.186560042408598</v>
      </c>
      <c r="H786" s="35">
        <f t="shared" si="46"/>
        <v>17.82699245471946</v>
      </c>
    </row>
    <row r="787" spans="1:8" ht="13.5" customHeight="1">
      <c r="A787" s="28"/>
      <c r="B787" s="28" t="s">
        <v>28</v>
      </c>
      <c r="C787" s="28" t="s">
        <v>29</v>
      </c>
      <c r="D787" s="25">
        <v>7037.692</v>
      </c>
      <c r="E787" s="30">
        <v>8591.623</v>
      </c>
      <c r="F787" s="35">
        <f t="shared" si="45"/>
        <v>1553.9309999999996</v>
      </c>
      <c r="G787" s="35">
        <f t="shared" si="44"/>
        <v>22.080122290091687</v>
      </c>
      <c r="H787" s="35">
        <f t="shared" si="46"/>
        <v>17.72435235883012</v>
      </c>
    </row>
    <row r="788" spans="1:8" ht="13.5" customHeight="1">
      <c r="A788" s="28"/>
      <c r="B788" s="28" t="s">
        <v>18</v>
      </c>
      <c r="C788" s="28" t="s">
        <v>19</v>
      </c>
      <c r="D788" s="25">
        <v>5687.616</v>
      </c>
      <c r="E788" s="30">
        <v>6929.846</v>
      </c>
      <c r="F788" s="35">
        <f t="shared" si="45"/>
        <v>1242.2299999999996</v>
      </c>
      <c r="G788" s="35">
        <f t="shared" si="44"/>
        <v>21.84096113380367</v>
      </c>
      <c r="H788" s="35">
        <f t="shared" si="46"/>
        <v>17.49372437693402</v>
      </c>
    </row>
    <row r="789" spans="1:8" s="101" customFormat="1" ht="13.5" customHeight="1" thickBot="1">
      <c r="A789" s="28"/>
      <c r="B789" s="28" t="s">
        <v>4</v>
      </c>
      <c r="C789" s="28" t="s">
        <v>5</v>
      </c>
      <c r="D789" s="25">
        <v>6150.229</v>
      </c>
      <c r="E789" s="30">
        <v>7472.183</v>
      </c>
      <c r="F789" s="35">
        <f t="shared" si="45"/>
        <v>1321.9539999999997</v>
      </c>
      <c r="G789" s="35">
        <f t="shared" si="44"/>
        <v>21.494386631782312</v>
      </c>
      <c r="H789" s="35">
        <f t="shared" si="46"/>
        <v>17.15951551451498</v>
      </c>
    </row>
    <row r="790" spans="1:8" ht="11.25" customHeight="1">
      <c r="A790" s="28"/>
      <c r="B790" s="28" t="s">
        <v>38</v>
      </c>
      <c r="C790" s="28" t="s">
        <v>39</v>
      </c>
      <c r="D790" s="25">
        <v>5288.145</v>
      </c>
      <c r="E790" s="30">
        <v>6422.553</v>
      </c>
      <c r="F790" s="35">
        <f t="shared" si="45"/>
        <v>1134.4079999999994</v>
      </c>
      <c r="G790" s="35">
        <f t="shared" si="44"/>
        <v>21.451907994202113</v>
      </c>
      <c r="H790" s="35">
        <f t="shared" si="46"/>
        <v>17.118552497732175</v>
      </c>
    </row>
    <row r="791" spans="1:8" ht="15" customHeight="1">
      <c r="A791" s="28"/>
      <c r="B791" s="28" t="s">
        <v>36</v>
      </c>
      <c r="C791" s="28" t="s">
        <v>37</v>
      </c>
      <c r="D791" s="25">
        <v>5833.07</v>
      </c>
      <c r="E791" s="30">
        <v>6996.687</v>
      </c>
      <c r="F791" s="35">
        <f t="shared" si="45"/>
        <v>1163.6170000000002</v>
      </c>
      <c r="G791" s="35">
        <f t="shared" si="44"/>
        <v>19.948620537727145</v>
      </c>
      <c r="H791" s="35">
        <f t="shared" si="46"/>
        <v>15.668901736389241</v>
      </c>
    </row>
    <row r="792" spans="1:8" ht="13.5" customHeight="1">
      <c r="A792" s="28"/>
      <c r="B792" s="28" t="s">
        <v>20</v>
      </c>
      <c r="C792" s="28" t="s">
        <v>21</v>
      </c>
      <c r="D792" s="25">
        <v>5372.194</v>
      </c>
      <c r="E792" s="30">
        <v>6400.405</v>
      </c>
      <c r="F792" s="35">
        <f t="shared" si="45"/>
        <v>1028.2109999999993</v>
      </c>
      <c r="G792" s="35">
        <f t="shared" si="44"/>
        <v>19.13949868526712</v>
      </c>
      <c r="H792" s="35">
        <f t="shared" si="46"/>
        <v>14.888649027976264</v>
      </c>
    </row>
    <row r="793" spans="1:8" ht="13.5" customHeight="1">
      <c r="A793" s="28"/>
      <c r="B793" s="86">
        <v>153</v>
      </c>
      <c r="C793" s="86" t="s">
        <v>776</v>
      </c>
      <c r="D793" s="77">
        <v>24179.201</v>
      </c>
      <c r="E793" s="87">
        <v>28095.107</v>
      </c>
      <c r="F793" s="80">
        <f t="shared" si="45"/>
        <v>3915.905999999999</v>
      </c>
      <c r="G793" s="80">
        <f t="shared" si="44"/>
        <v>16.19534905227016</v>
      </c>
      <c r="H793" s="80">
        <f t="shared" si="46"/>
        <v>12.049545476224788</v>
      </c>
    </row>
    <row r="794" spans="1:8" ht="13.5" customHeight="1">
      <c r="A794" s="28"/>
      <c r="B794" s="28" t="s">
        <v>16</v>
      </c>
      <c r="C794" s="28" t="s">
        <v>17</v>
      </c>
      <c r="D794" s="25">
        <v>8615.76</v>
      </c>
      <c r="E794" s="30">
        <v>9915.034</v>
      </c>
      <c r="F794" s="35">
        <f t="shared" si="45"/>
        <v>1299.2739999999994</v>
      </c>
      <c r="G794" s="35">
        <f t="shared" si="44"/>
        <v>15.080201862633125</v>
      </c>
      <c r="H794" s="35">
        <f t="shared" si="46"/>
        <v>10.974186292255105</v>
      </c>
    </row>
    <row r="795" spans="1:8" ht="13.5" customHeight="1">
      <c r="A795" s="28"/>
      <c r="B795" s="28" t="s">
        <v>1310</v>
      </c>
      <c r="C795" s="28" t="s">
        <v>275</v>
      </c>
      <c r="D795" s="25">
        <v>25441.752</v>
      </c>
      <c r="E795" s="30">
        <v>29081.07</v>
      </c>
      <c r="F795" s="35">
        <f t="shared" si="45"/>
        <v>3639.3179999999993</v>
      </c>
      <c r="G795" s="35">
        <f t="shared" si="44"/>
        <v>14.304510161092686</v>
      </c>
      <c r="H795" s="35">
        <f t="shared" si="46"/>
        <v>10.226170960348945</v>
      </c>
    </row>
    <row r="796" spans="1:8" ht="13.5" customHeight="1">
      <c r="A796" s="28"/>
      <c r="B796" s="28" t="s">
        <v>1315</v>
      </c>
      <c r="C796" s="28" t="s">
        <v>773</v>
      </c>
      <c r="D796" s="25">
        <v>52207.185</v>
      </c>
      <c r="E796" s="30">
        <v>58706.653</v>
      </c>
      <c r="F796" s="35">
        <f t="shared" si="45"/>
        <v>6499.468000000001</v>
      </c>
      <c r="G796" s="35">
        <f t="shared" si="44"/>
        <v>12.449374544902202</v>
      </c>
      <c r="H796" s="35">
        <f t="shared" si="46"/>
        <v>8.437225840889905</v>
      </c>
    </row>
    <row r="797" spans="1:8" ht="13.5" customHeight="1">
      <c r="A797" s="28"/>
      <c r="B797" s="28" t="s">
        <v>1592</v>
      </c>
      <c r="C797" s="28" t="s">
        <v>1</v>
      </c>
      <c r="D797" s="25">
        <v>5596.962</v>
      </c>
      <c r="E797" s="30">
        <v>6175.609</v>
      </c>
      <c r="F797" s="35">
        <f t="shared" si="45"/>
        <v>578.6469999999999</v>
      </c>
      <c r="G797" s="35">
        <f t="shared" si="44"/>
        <v>10.338590828381534</v>
      </c>
      <c r="H797" s="35">
        <f t="shared" si="46"/>
        <v>6.401754043061203</v>
      </c>
    </row>
    <row r="798" spans="1:8" ht="13.5" customHeight="1">
      <c r="A798" s="28"/>
      <c r="B798" s="28" t="s">
        <v>1348</v>
      </c>
      <c r="C798" s="28" t="s">
        <v>771</v>
      </c>
      <c r="D798" s="25">
        <v>22801.367</v>
      </c>
      <c r="E798" s="30">
        <v>25083.741</v>
      </c>
      <c r="F798" s="35">
        <f t="shared" si="45"/>
        <v>2282.3740000000034</v>
      </c>
      <c r="G798" s="35">
        <f t="shared" si="44"/>
        <v>10.00981213100076</v>
      </c>
      <c r="H798" s="35">
        <f t="shared" si="46"/>
        <v>6.084706038091503</v>
      </c>
    </row>
    <row r="799" spans="1:8" ht="13.5" customHeight="1">
      <c r="A799" s="28"/>
      <c r="B799" s="28" t="s">
        <v>1602</v>
      </c>
      <c r="C799" s="28" t="s">
        <v>12</v>
      </c>
      <c r="D799" s="25">
        <v>5497.689</v>
      </c>
      <c r="E799" s="30">
        <v>6010.618</v>
      </c>
      <c r="F799" s="35">
        <f t="shared" si="45"/>
        <v>512.9290000000001</v>
      </c>
      <c r="G799" s="35">
        <f t="shared" si="44"/>
        <v>9.329902073398477</v>
      </c>
      <c r="H799" s="35">
        <f t="shared" si="46"/>
        <v>5.429054899380437</v>
      </c>
    </row>
    <row r="800" spans="1:8" ht="13.5" customHeight="1">
      <c r="A800" s="28"/>
      <c r="B800" s="28" t="s">
        <v>1585</v>
      </c>
      <c r="C800" s="28" t="s">
        <v>1613</v>
      </c>
      <c r="D800" s="25">
        <v>5968.689</v>
      </c>
      <c r="E800" s="30">
        <v>6493.863</v>
      </c>
      <c r="F800" s="35">
        <f t="shared" si="45"/>
        <v>525.174</v>
      </c>
      <c r="G800" s="35">
        <f t="shared" si="44"/>
        <v>8.79881662455524</v>
      </c>
      <c r="H800" s="35">
        <f t="shared" si="46"/>
        <v>4.916918366917744</v>
      </c>
    </row>
    <row r="801" spans="1:8" ht="13.5" customHeight="1">
      <c r="A801" s="28"/>
      <c r="B801" s="28" t="s">
        <v>1341</v>
      </c>
      <c r="C801" s="28" t="s">
        <v>770</v>
      </c>
      <c r="D801" s="25">
        <v>524799.413</v>
      </c>
      <c r="E801" s="30">
        <v>565617.814</v>
      </c>
      <c r="F801" s="35">
        <f t="shared" si="45"/>
        <v>40818.40100000007</v>
      </c>
      <c r="G801" s="35">
        <f t="shared" si="44"/>
        <v>7.777905231765203</v>
      </c>
      <c r="H801" s="35">
        <f t="shared" si="46"/>
        <v>3.9324326842578916</v>
      </c>
    </row>
    <row r="802" spans="1:8" ht="13.5" customHeight="1">
      <c r="A802" s="28"/>
      <c r="B802" s="28" t="s">
        <v>1329</v>
      </c>
      <c r="C802" s="28" t="s">
        <v>1615</v>
      </c>
      <c r="D802" s="25">
        <v>5173.243</v>
      </c>
      <c r="E802" s="30">
        <v>5571.037</v>
      </c>
      <c r="F802" s="35">
        <f t="shared" si="45"/>
        <v>397.79399999999987</v>
      </c>
      <c r="G802" s="35">
        <f t="shared" si="44"/>
        <v>7.689451278434056</v>
      </c>
      <c r="H802" s="35">
        <f t="shared" si="46"/>
        <v>3.8471347326000327</v>
      </c>
    </row>
    <row r="803" spans="1:8" ht="13.5" customHeight="1">
      <c r="A803" s="28"/>
      <c r="B803" s="28" t="s">
        <v>1337</v>
      </c>
      <c r="C803" s="28" t="s">
        <v>815</v>
      </c>
      <c r="D803" s="25">
        <v>10823.769</v>
      </c>
      <c r="E803" s="30">
        <v>11650.386</v>
      </c>
      <c r="F803" s="35">
        <f t="shared" si="45"/>
        <v>826.6170000000002</v>
      </c>
      <c r="G803" s="35">
        <f t="shared" si="44"/>
        <v>7.637053229794533</v>
      </c>
      <c r="H803" s="35">
        <f t="shared" si="46"/>
        <v>3.796606225376764</v>
      </c>
    </row>
    <row r="804" spans="1:8" ht="13.5" customHeight="1">
      <c r="A804" s="28"/>
      <c r="B804" s="28" t="s">
        <v>1583</v>
      </c>
      <c r="C804" s="28" t="s">
        <v>1612</v>
      </c>
      <c r="D804" s="25">
        <v>5456.953</v>
      </c>
      <c r="E804" s="30">
        <v>5830.131</v>
      </c>
      <c r="F804" s="35">
        <f t="shared" si="45"/>
        <v>373.1779999999999</v>
      </c>
      <c r="G804" s="35">
        <f t="shared" si="44"/>
        <v>6.838578232211279</v>
      </c>
      <c r="H804" s="35">
        <f t="shared" si="46"/>
        <v>3.026620496317256</v>
      </c>
    </row>
    <row r="805" spans="1:8" ht="13.5" customHeight="1">
      <c r="A805" s="28"/>
      <c r="B805" s="28" t="s">
        <v>1313</v>
      </c>
      <c r="C805" s="28" t="s">
        <v>772</v>
      </c>
      <c r="D805" s="25">
        <v>22703.413</v>
      </c>
      <c r="E805" s="30">
        <v>24049.114</v>
      </c>
      <c r="F805" s="35">
        <f t="shared" si="45"/>
        <v>1345.701000000001</v>
      </c>
      <c r="G805" s="35">
        <f t="shared" si="44"/>
        <v>5.927307052908737</v>
      </c>
      <c r="H805" s="35">
        <f t="shared" si="46"/>
        <v>2.1478631081837785</v>
      </c>
    </row>
    <row r="806" spans="1:8" ht="13.5" customHeight="1">
      <c r="A806" s="28"/>
      <c r="B806" s="28" t="s">
        <v>1362</v>
      </c>
      <c r="C806" s="28" t="s">
        <v>855</v>
      </c>
      <c r="D806" s="25">
        <v>18613.008</v>
      </c>
      <c r="E806" s="30">
        <v>19684.579</v>
      </c>
      <c r="F806" s="35">
        <f t="shared" si="45"/>
        <v>1071.571</v>
      </c>
      <c r="G806" s="35">
        <f t="shared" si="44"/>
        <v>5.75710814716246</v>
      </c>
      <c r="H806" s="35">
        <f t="shared" si="46"/>
        <v>1.983736831314964</v>
      </c>
    </row>
    <row r="807" spans="1:8" ht="13.5" customHeight="1">
      <c r="A807" s="28"/>
      <c r="B807" s="28" t="s">
        <v>1574</v>
      </c>
      <c r="C807" s="28" t="s">
        <v>774</v>
      </c>
      <c r="D807" s="25">
        <v>23984.504</v>
      </c>
      <c r="E807" s="30">
        <v>25136.664</v>
      </c>
      <c r="F807" s="35">
        <f t="shared" si="45"/>
        <v>1152.1599999999999</v>
      </c>
      <c r="G807" s="35">
        <f t="shared" si="44"/>
        <v>4.803768299732192</v>
      </c>
      <c r="H807" s="35">
        <f t="shared" si="46"/>
        <v>1.0644117683050736</v>
      </c>
    </row>
    <row r="808" spans="1:8" ht="13.5" customHeight="1">
      <c r="A808" s="28"/>
      <c r="B808" s="28" t="s">
        <v>864</v>
      </c>
      <c r="C808" s="28" t="s">
        <v>865</v>
      </c>
      <c r="D808" s="25">
        <v>29703.4</v>
      </c>
      <c r="E808" s="30">
        <v>31072.295</v>
      </c>
      <c r="F808" s="35">
        <f t="shared" si="45"/>
        <v>1368.8949999999968</v>
      </c>
      <c r="G808" s="35">
        <f t="shared" si="44"/>
        <v>4.608546496360666</v>
      </c>
      <c r="H808" s="35">
        <f t="shared" si="46"/>
        <v>0.8761554007891137</v>
      </c>
    </row>
    <row r="809" spans="1:8" ht="13.5" customHeight="1">
      <c r="A809" s="28"/>
      <c r="B809" s="28" t="s">
        <v>1333</v>
      </c>
      <c r="C809" s="28" t="s">
        <v>1617</v>
      </c>
      <c r="D809" s="25">
        <v>9862.196</v>
      </c>
      <c r="E809" s="30">
        <v>10225.341</v>
      </c>
      <c r="F809" s="35">
        <f t="shared" si="45"/>
        <v>363.14500000000044</v>
      </c>
      <c r="G809" s="35">
        <f t="shared" si="44"/>
        <v>3.682192079735591</v>
      </c>
      <c r="H809" s="35">
        <f t="shared" si="46"/>
        <v>-0.01714706079253281</v>
      </c>
    </row>
    <row r="810" spans="1:8" ht="13.5" customHeight="1">
      <c r="A810" s="28"/>
      <c r="B810" s="28" t="s">
        <v>1411</v>
      </c>
      <c r="C810" s="28" t="s">
        <v>861</v>
      </c>
      <c r="D810" s="25">
        <v>117409.4</v>
      </c>
      <c r="E810" s="30">
        <v>121283.305</v>
      </c>
      <c r="F810" s="35">
        <f t="shared" si="45"/>
        <v>3873.904999999999</v>
      </c>
      <c r="G810" s="35">
        <f t="shared" si="44"/>
        <v>3.2994845387166682</v>
      </c>
      <c r="H810" s="35">
        <f t="shared" si="46"/>
        <v>-0.38619974983093996</v>
      </c>
    </row>
    <row r="811" spans="1:8" ht="13.5" customHeight="1">
      <c r="A811" s="28"/>
      <c r="B811" s="28" t="s">
        <v>862</v>
      </c>
      <c r="C811" s="28" t="s">
        <v>863</v>
      </c>
      <c r="D811" s="25">
        <v>15687.2</v>
      </c>
      <c r="E811" s="30">
        <v>16104.4</v>
      </c>
      <c r="F811" s="35">
        <f t="shared" si="45"/>
        <v>417.1999999999989</v>
      </c>
      <c r="G811" s="35">
        <f t="shared" si="44"/>
        <v>2.659493089907694</v>
      </c>
      <c r="H811" s="35">
        <f t="shared" si="46"/>
        <v>-1.003356559742985</v>
      </c>
    </row>
    <row r="812" spans="1:8" ht="13.5" customHeight="1">
      <c r="A812" s="28"/>
      <c r="B812" s="28" t="s">
        <v>1451</v>
      </c>
      <c r="C812" s="28" t="s">
        <v>852</v>
      </c>
      <c r="D812" s="25">
        <v>12179.023</v>
      </c>
      <c r="E812" s="30">
        <v>12326.995</v>
      </c>
      <c r="F812" s="35">
        <f t="shared" si="45"/>
        <v>147.97200000000157</v>
      </c>
      <c r="G812" s="35">
        <f t="shared" si="44"/>
        <v>1.2149743045891448</v>
      </c>
      <c r="H812" s="35">
        <f t="shared" si="46"/>
        <v>-2.396335492608881</v>
      </c>
    </row>
    <row r="813" spans="1:8" ht="13.5" customHeight="1">
      <c r="A813" s="28"/>
      <c r="B813" s="28" t="s">
        <v>1307</v>
      </c>
      <c r="C813" s="28" t="s">
        <v>813</v>
      </c>
      <c r="D813" s="25">
        <v>11256.132</v>
      </c>
      <c r="E813" s="30">
        <v>11330.412</v>
      </c>
      <c r="F813" s="35">
        <f t="shared" si="45"/>
        <v>74.28000000000065</v>
      </c>
      <c r="G813" s="35">
        <f t="shared" si="44"/>
        <v>0.6599069733723928</v>
      </c>
      <c r="H813" s="35">
        <f t="shared" si="46"/>
        <v>-2.9315982434747645</v>
      </c>
    </row>
    <row r="814" spans="1:191" s="7" customFormat="1" ht="16.5" customHeight="1">
      <c r="A814" s="36"/>
      <c r="B814" s="28" t="s">
        <v>1469</v>
      </c>
      <c r="C814" s="28" t="s">
        <v>1405</v>
      </c>
      <c r="D814" s="25">
        <v>150600.728</v>
      </c>
      <c r="E814" s="30">
        <v>151375.007</v>
      </c>
      <c r="F814" s="35">
        <f t="shared" si="45"/>
        <v>774.2790000000095</v>
      </c>
      <c r="G814" s="35">
        <f t="shared" si="44"/>
        <v>0.514126996783193</v>
      </c>
      <c r="H814" s="35">
        <f t="shared" si="46"/>
        <v>-3.0721768488112478</v>
      </c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  <c r="AF814" s="92"/>
      <c r="AG814" s="92"/>
      <c r="AH814" s="92"/>
      <c r="AI814" s="92"/>
      <c r="AJ814" s="92"/>
      <c r="AK814" s="92"/>
      <c r="AL814" s="92"/>
      <c r="AM814" s="92"/>
      <c r="AN814" s="92"/>
      <c r="AO814" s="92"/>
      <c r="AP814" s="92"/>
      <c r="AQ814" s="92"/>
      <c r="AR814" s="92"/>
      <c r="AS814" s="92"/>
      <c r="AT814" s="92"/>
      <c r="AU814" s="92"/>
      <c r="AV814" s="92"/>
      <c r="AW814" s="92"/>
      <c r="AX814" s="92"/>
      <c r="AY814" s="92"/>
      <c r="AZ814" s="92"/>
      <c r="BA814" s="92"/>
      <c r="BB814" s="92"/>
      <c r="BC814" s="92"/>
      <c r="BD814" s="92"/>
      <c r="BE814" s="92"/>
      <c r="BF814" s="92"/>
      <c r="BG814" s="92"/>
      <c r="BH814" s="92"/>
      <c r="BI814" s="92"/>
      <c r="BJ814" s="92"/>
      <c r="BK814" s="92"/>
      <c r="BL814" s="92"/>
      <c r="BM814" s="92"/>
      <c r="BN814" s="92"/>
      <c r="BO814" s="92"/>
      <c r="BP814" s="92"/>
      <c r="BQ814" s="92"/>
      <c r="BR814" s="92"/>
      <c r="BS814" s="92"/>
      <c r="BT814" s="92"/>
      <c r="BU814" s="92"/>
      <c r="BV814" s="92"/>
      <c r="BW814" s="92"/>
      <c r="BX814" s="92"/>
      <c r="BY814" s="92"/>
      <c r="BZ814" s="92"/>
      <c r="CA814" s="92"/>
      <c r="CB814" s="92"/>
      <c r="CC814" s="92"/>
      <c r="CD814" s="92"/>
      <c r="CE814" s="92"/>
      <c r="CF814" s="92"/>
      <c r="CG814" s="92"/>
      <c r="CH814" s="92"/>
      <c r="CI814" s="92"/>
      <c r="CJ814" s="92"/>
      <c r="CK814" s="92"/>
      <c r="CL814" s="92"/>
      <c r="CM814" s="92"/>
      <c r="CN814" s="92"/>
      <c r="CO814" s="92"/>
      <c r="CP814" s="92"/>
      <c r="CQ814" s="92"/>
      <c r="CR814" s="92"/>
      <c r="CS814" s="92"/>
      <c r="CT814" s="92"/>
      <c r="CU814" s="92"/>
      <c r="CV814" s="92"/>
      <c r="CW814" s="92"/>
      <c r="CX814" s="92"/>
      <c r="CY814" s="92"/>
      <c r="CZ814" s="92"/>
      <c r="DA814" s="92"/>
      <c r="DB814" s="92"/>
      <c r="DC814" s="92"/>
      <c r="DD814" s="92"/>
      <c r="DE814" s="92"/>
      <c r="DF814" s="92"/>
      <c r="DG814" s="92"/>
      <c r="DH814" s="92"/>
      <c r="DI814" s="92"/>
      <c r="DJ814" s="92"/>
      <c r="DK814" s="92"/>
      <c r="DL814" s="92"/>
      <c r="DM814" s="92"/>
      <c r="DN814" s="92"/>
      <c r="DO814" s="92"/>
      <c r="DP814" s="92"/>
      <c r="DQ814" s="92"/>
      <c r="DR814" s="92"/>
      <c r="DS814" s="92"/>
      <c r="DT814" s="92"/>
      <c r="DU814" s="92"/>
      <c r="DV814" s="92"/>
      <c r="DW814" s="92"/>
      <c r="DX814" s="92"/>
      <c r="DY814" s="92"/>
      <c r="DZ814" s="92"/>
      <c r="EA814" s="92"/>
      <c r="EB814" s="92"/>
      <c r="EC814" s="92"/>
      <c r="ED814" s="92"/>
      <c r="EE814" s="92"/>
      <c r="EF814" s="92"/>
      <c r="EG814" s="92"/>
      <c r="EH814" s="92"/>
      <c r="EI814" s="92"/>
      <c r="EJ814" s="92"/>
      <c r="EK814" s="92"/>
      <c r="EL814" s="92"/>
      <c r="EM814" s="92"/>
      <c r="EN814" s="92"/>
      <c r="EO814" s="92"/>
      <c r="EP814" s="92"/>
      <c r="EQ814" s="92"/>
      <c r="ER814" s="92"/>
      <c r="ES814" s="92"/>
      <c r="ET814" s="92"/>
      <c r="EU814" s="92"/>
      <c r="EV814" s="92"/>
      <c r="EW814" s="92"/>
      <c r="EX814" s="92"/>
      <c r="EY814" s="92"/>
      <c r="EZ814" s="92"/>
      <c r="FA814" s="92"/>
      <c r="FB814" s="92"/>
      <c r="FC814" s="92"/>
      <c r="FD814" s="92"/>
      <c r="FE814" s="92"/>
      <c r="FF814" s="92"/>
      <c r="FG814" s="92"/>
      <c r="FH814" s="92"/>
      <c r="FI814" s="92"/>
      <c r="FJ814" s="92"/>
      <c r="FK814" s="92"/>
      <c r="FL814" s="92"/>
      <c r="FM814" s="92"/>
      <c r="FN814" s="92"/>
      <c r="FO814" s="92"/>
      <c r="FP814" s="92"/>
      <c r="FQ814" s="92"/>
      <c r="FR814" s="92"/>
      <c r="FS814" s="92"/>
      <c r="FT814" s="92"/>
      <c r="FU814" s="92"/>
      <c r="FV814" s="92"/>
      <c r="FW814" s="92"/>
      <c r="FX814" s="92"/>
      <c r="FY814" s="92"/>
      <c r="FZ814" s="92"/>
      <c r="GA814" s="92"/>
      <c r="GB814" s="92"/>
      <c r="GC814" s="92"/>
      <c r="GD814" s="92"/>
      <c r="GE814" s="92"/>
      <c r="GF814" s="92"/>
      <c r="GG814" s="92"/>
      <c r="GH814" s="92"/>
      <c r="GI814" s="92"/>
    </row>
    <row r="815" spans="1:8" ht="15.75" customHeight="1">
      <c r="A815" s="28"/>
      <c r="B815" s="28" t="s">
        <v>1364</v>
      </c>
      <c r="C815" s="28" t="s">
        <v>856</v>
      </c>
      <c r="D815" s="25">
        <v>13202.832</v>
      </c>
      <c r="E815" s="30">
        <v>13175.823</v>
      </c>
      <c r="F815" s="35">
        <f t="shared" si="45"/>
        <v>-27.009000000000015</v>
      </c>
      <c r="G815" s="35">
        <f t="shared" si="44"/>
        <v>-0.20456974685431062</v>
      </c>
      <c r="H815" s="35">
        <f t="shared" si="46"/>
        <v>-3.765230780114459</v>
      </c>
    </row>
    <row r="816" spans="1:8" ht="16.5" customHeight="1">
      <c r="A816" s="28"/>
      <c r="B816" s="86" t="s">
        <v>1576</v>
      </c>
      <c r="C816" s="86" t="s">
        <v>775</v>
      </c>
      <c r="D816" s="77">
        <v>95812.188</v>
      </c>
      <c r="E816" s="87">
        <v>95193.552</v>
      </c>
      <c r="F816" s="80">
        <f t="shared" si="45"/>
        <v>-618.6359999999986</v>
      </c>
      <c r="G816" s="80">
        <f t="shared" si="44"/>
        <v>-0.6456756837658228</v>
      </c>
      <c r="H816" s="80">
        <f t="shared" si="46"/>
        <v>-4.1905982336393315</v>
      </c>
    </row>
    <row r="817" spans="1:8" ht="16.5" customHeight="1">
      <c r="A817" s="28"/>
      <c r="B817" s="28" t="s">
        <v>1371</v>
      </c>
      <c r="C817" s="28" t="s">
        <v>1403</v>
      </c>
      <c r="D817" s="25">
        <v>23083.349</v>
      </c>
      <c r="E817" s="30">
        <v>22820.219</v>
      </c>
      <c r="F817" s="35">
        <f t="shared" si="45"/>
        <v>-263.1299999999974</v>
      </c>
      <c r="G817" s="35">
        <f t="shared" si="44"/>
        <v>-1.1399125837416313</v>
      </c>
      <c r="H817" s="35">
        <f t="shared" si="46"/>
        <v>-4.667200958718764</v>
      </c>
    </row>
    <row r="818" spans="1:8" ht="15.75" customHeight="1">
      <c r="A818" s="28"/>
      <c r="B818" s="28" t="s">
        <v>1449</v>
      </c>
      <c r="C818" s="28" t="s">
        <v>1353</v>
      </c>
      <c r="D818" s="25">
        <v>29717.989</v>
      </c>
      <c r="E818" s="30">
        <v>28903.031</v>
      </c>
      <c r="F818" s="35">
        <f t="shared" si="45"/>
        <v>-814.9580000000024</v>
      </c>
      <c r="G818" s="35">
        <f t="shared" si="44"/>
        <v>-2.7423053423971666</v>
      </c>
      <c r="H818" s="35">
        <f t="shared" si="46"/>
        <v>-6.212420984702572</v>
      </c>
    </row>
    <row r="819" spans="1:8" ht="13.5" customHeight="1">
      <c r="A819" s="28"/>
      <c r="B819" s="28" t="s">
        <v>1335</v>
      </c>
      <c r="C819" s="28" t="s">
        <v>814</v>
      </c>
      <c r="D819" s="25">
        <v>26686.674</v>
      </c>
      <c r="E819" s="30">
        <v>25173.094</v>
      </c>
      <c r="F819" s="35">
        <f t="shared" si="45"/>
        <v>-1513.579999999998</v>
      </c>
      <c r="G819" s="35">
        <f aca="true" t="shared" si="47" ref="G819:G895">(E819/D819-1)*100</f>
        <v>-5.671669688024805</v>
      </c>
      <c r="H819" s="35">
        <f t="shared" si="46"/>
        <v>-9.037266782223963</v>
      </c>
    </row>
    <row r="820" spans="1:8" ht="13.5" customHeight="1">
      <c r="A820" s="28"/>
      <c r="B820" s="28" t="s">
        <v>1303</v>
      </c>
      <c r="C820" s="28" t="s">
        <v>1346</v>
      </c>
      <c r="D820" s="25">
        <v>36289.666</v>
      </c>
      <c r="E820" s="30">
        <v>33721.561</v>
      </c>
      <c r="F820" s="35">
        <f t="shared" si="45"/>
        <v>-2568.104999999996</v>
      </c>
      <c r="G820" s="35">
        <f t="shared" si="47"/>
        <v>-7.076684034512737</v>
      </c>
      <c r="H820" s="35">
        <f t="shared" si="46"/>
        <v>-10.39215077883493</v>
      </c>
    </row>
    <row r="821" spans="1:8" ht="13.5" customHeight="1">
      <c r="A821" s="28"/>
      <c r="B821" s="28" t="s">
        <v>1455</v>
      </c>
      <c r="C821" s="28" t="s">
        <v>854</v>
      </c>
      <c r="D821" s="25">
        <v>280634.822</v>
      </c>
      <c r="E821" s="30">
        <v>255968.062</v>
      </c>
      <c r="F821" s="35">
        <f t="shared" si="45"/>
        <v>-24666.75999999998</v>
      </c>
      <c r="G821" s="35">
        <f t="shared" si="47"/>
        <v>-8.789629107395658</v>
      </c>
      <c r="H821" s="35">
        <f t="shared" si="46"/>
        <v>-12.043978656695419</v>
      </c>
    </row>
    <row r="822" spans="1:8" ht="13.5" customHeight="1">
      <c r="A822" s="28"/>
      <c r="B822" s="28" t="s">
        <v>1327</v>
      </c>
      <c r="C822" s="28" t="s">
        <v>1614</v>
      </c>
      <c r="D822" s="25">
        <v>12771.346</v>
      </c>
      <c r="E822" s="30">
        <v>11556.225</v>
      </c>
      <c r="F822" s="35">
        <f t="shared" si="45"/>
        <v>-1215.1209999999992</v>
      </c>
      <c r="G822" s="35">
        <f t="shared" si="47"/>
        <v>-9.514431759972675</v>
      </c>
      <c r="H822" s="35">
        <f t="shared" si="46"/>
        <v>-12.74292064054955</v>
      </c>
    </row>
    <row r="823" spans="1:8" ht="13.5" customHeight="1">
      <c r="A823" s="28"/>
      <c r="B823" s="86">
        <v>412</v>
      </c>
      <c r="C823" s="86" t="s">
        <v>858</v>
      </c>
      <c r="D823" s="77">
        <v>38933.977</v>
      </c>
      <c r="E823" s="87">
        <v>34531.38</v>
      </c>
      <c r="F823" s="80">
        <f t="shared" si="45"/>
        <v>-4402.597000000002</v>
      </c>
      <c r="G823" s="80">
        <f t="shared" si="47"/>
        <v>-11.307853292254222</v>
      </c>
      <c r="H823" s="80">
        <f t="shared" si="46"/>
        <v>-14.472353609927902</v>
      </c>
    </row>
    <row r="824" spans="1:8" ht="13.5" customHeight="1">
      <c r="A824" s="28"/>
      <c r="B824" s="28" t="s">
        <v>6</v>
      </c>
      <c r="C824" s="28" t="s">
        <v>7</v>
      </c>
      <c r="D824" s="25">
        <v>10820.515</v>
      </c>
      <c r="E824" s="30">
        <v>9486.487</v>
      </c>
      <c r="F824" s="35">
        <f t="shared" si="45"/>
        <v>-1334.0280000000002</v>
      </c>
      <c r="G824" s="35">
        <f t="shared" si="47"/>
        <v>-12.328692303462452</v>
      </c>
      <c r="H824" s="35">
        <f t="shared" si="46"/>
        <v>-15.456769493551835</v>
      </c>
    </row>
    <row r="825" spans="1:8" ht="13.5" customHeight="1">
      <c r="A825" s="28"/>
      <c r="B825" s="28" t="s">
        <v>1453</v>
      </c>
      <c r="C825" s="28" t="s">
        <v>853</v>
      </c>
      <c r="D825" s="25">
        <v>1346496.314</v>
      </c>
      <c r="E825" s="30">
        <v>1167597.21</v>
      </c>
      <c r="F825" s="35">
        <f t="shared" si="45"/>
        <v>-178899.10400000005</v>
      </c>
      <c r="G825" s="35">
        <f t="shared" si="47"/>
        <v>-13.286267636971793</v>
      </c>
      <c r="H825" s="35">
        <f t="shared" si="46"/>
        <v>-16.38017892219169</v>
      </c>
    </row>
    <row r="826" spans="1:8" ht="13.5" customHeight="1">
      <c r="A826" s="28"/>
      <c r="B826" s="28" t="s">
        <v>13</v>
      </c>
      <c r="C826" s="28" t="s">
        <v>14</v>
      </c>
      <c r="D826" s="25">
        <v>10591.106</v>
      </c>
      <c r="E826" s="30">
        <v>9049.353</v>
      </c>
      <c r="F826" s="35">
        <f t="shared" si="45"/>
        <v>-1541.7530000000006</v>
      </c>
      <c r="G826" s="35">
        <f t="shared" si="47"/>
        <v>-14.557053814776289</v>
      </c>
      <c r="H826" s="35">
        <f t="shared" si="46"/>
        <v>-17.605623957486603</v>
      </c>
    </row>
    <row r="827" spans="1:8" ht="13.5" customHeight="1">
      <c r="A827" s="28"/>
      <c r="B827" s="28" t="s">
        <v>30</v>
      </c>
      <c r="C827" s="28" t="s">
        <v>31</v>
      </c>
      <c r="D827" s="25">
        <v>15950.703</v>
      </c>
      <c r="E827" s="30">
        <v>13609.299</v>
      </c>
      <c r="F827" s="35">
        <f t="shared" si="45"/>
        <v>-2341.4039999999986</v>
      </c>
      <c r="G827" s="35">
        <f t="shared" si="47"/>
        <v>-14.679001922360403</v>
      </c>
      <c r="H827" s="35">
        <f t="shared" si="46"/>
        <v>-17.723221005371357</v>
      </c>
    </row>
    <row r="828" spans="1:8" ht="13.5" customHeight="1">
      <c r="A828" s="28"/>
      <c r="B828" s="28" t="s">
        <v>26</v>
      </c>
      <c r="C828" s="28" t="s">
        <v>27</v>
      </c>
      <c r="D828" s="25">
        <v>10407.792</v>
      </c>
      <c r="E828" s="30">
        <v>8791.096</v>
      </c>
      <c r="F828" s="35">
        <f t="shared" si="45"/>
        <v>-1616.696</v>
      </c>
      <c r="G828" s="35">
        <f t="shared" si="47"/>
        <v>-15.53351565826835</v>
      </c>
      <c r="H828" s="35">
        <f t="shared" si="46"/>
        <v>-18.547246032987587</v>
      </c>
    </row>
    <row r="829" spans="1:8" ht="13.5" customHeight="1">
      <c r="A829" s="28"/>
      <c r="B829" s="28" t="s">
        <v>1598</v>
      </c>
      <c r="C829" s="28" t="s">
        <v>199</v>
      </c>
      <c r="D829" s="25">
        <v>17348.701</v>
      </c>
      <c r="E829" s="30">
        <v>14216.576</v>
      </c>
      <c r="F829" s="35">
        <f t="shared" si="45"/>
        <v>-3132.125000000002</v>
      </c>
      <c r="G829" s="35">
        <f t="shared" si="47"/>
        <v>-18.05394536455497</v>
      </c>
      <c r="H829" s="35">
        <f t="shared" si="46"/>
        <v>-20.977747815525795</v>
      </c>
    </row>
    <row r="830" spans="1:8" ht="13.5" customHeight="1">
      <c r="A830" s="28"/>
      <c r="B830" s="28" t="s">
        <v>1325</v>
      </c>
      <c r="C830" s="28" t="s">
        <v>1611</v>
      </c>
      <c r="D830" s="25">
        <v>11581.441</v>
      </c>
      <c r="E830" s="30">
        <v>8214.652</v>
      </c>
      <c r="F830" s="35">
        <f t="shared" si="45"/>
        <v>-3366.7890000000007</v>
      </c>
      <c r="G830" s="35">
        <f t="shared" si="47"/>
        <v>-29.070553482938788</v>
      </c>
      <c r="H830" s="35">
        <f t="shared" si="46"/>
        <v>-31.60128776288892</v>
      </c>
    </row>
    <row r="831" spans="1:8" ht="13.5" customHeight="1">
      <c r="A831" s="28"/>
      <c r="B831" s="86">
        <v>510</v>
      </c>
      <c r="C831" s="86" t="s">
        <v>859</v>
      </c>
      <c r="D831" s="77">
        <v>114469.31</v>
      </c>
      <c r="E831" s="87">
        <v>75078.905</v>
      </c>
      <c r="F831" s="80">
        <f t="shared" si="45"/>
        <v>-39390.405</v>
      </c>
      <c r="G831" s="80">
        <f t="shared" si="47"/>
        <v>-34.41132387362167</v>
      </c>
      <c r="H831" s="80">
        <f t="shared" si="46"/>
        <v>-36.7515016023404</v>
      </c>
    </row>
    <row r="832" spans="1:8" ht="13.5" customHeight="1">
      <c r="A832" s="28"/>
      <c r="B832" s="28" t="s">
        <v>1471</v>
      </c>
      <c r="C832" s="28" t="s">
        <v>860</v>
      </c>
      <c r="D832" s="25">
        <v>93040.536</v>
      </c>
      <c r="E832" s="30">
        <v>45487.408</v>
      </c>
      <c r="F832" s="35">
        <f t="shared" si="45"/>
        <v>-47553.12799999999</v>
      </c>
      <c r="G832" s="35">
        <f t="shared" si="47"/>
        <v>-51.110118282207665</v>
      </c>
      <c r="H832" s="35">
        <f t="shared" si="46"/>
        <v>-52.854489705945795</v>
      </c>
    </row>
    <row r="833" spans="1:8" ht="13.5" customHeight="1">
      <c r="A833" s="28"/>
      <c r="B833" s="86">
        <v>411</v>
      </c>
      <c r="C833" s="86" t="s">
        <v>857</v>
      </c>
      <c r="D833" s="77">
        <v>47723.712</v>
      </c>
      <c r="E833" s="87">
        <v>17289.883</v>
      </c>
      <c r="F833" s="80">
        <f t="shared" si="45"/>
        <v>-30433.828999999998</v>
      </c>
      <c r="G833" s="80">
        <f t="shared" si="47"/>
        <v>-63.77087557648491</v>
      </c>
      <c r="H833" s="80">
        <f t="shared" si="46"/>
        <v>-65.06351624426617</v>
      </c>
    </row>
    <row r="834" spans="1:8" ht="14.25" customHeight="1">
      <c r="A834" s="28"/>
      <c r="B834" s="28" t="s">
        <v>777</v>
      </c>
      <c r="C834" s="28" t="s">
        <v>778</v>
      </c>
      <c r="D834" s="25">
        <v>4664.654</v>
      </c>
      <c r="E834" s="50">
        <v>0</v>
      </c>
      <c r="F834" s="35">
        <f t="shared" si="45"/>
        <v>-4664.654</v>
      </c>
      <c r="G834" s="35">
        <f t="shared" si="47"/>
        <v>-100</v>
      </c>
      <c r="H834" s="35">
        <f t="shared" si="46"/>
        <v>-100</v>
      </c>
    </row>
    <row r="835" spans="1:8" ht="16.5" customHeight="1">
      <c r="A835" s="28"/>
      <c r="B835" s="28" t="s">
        <v>779</v>
      </c>
      <c r="C835" s="28" t="s">
        <v>780</v>
      </c>
      <c r="D835" s="25">
        <v>195.548</v>
      </c>
      <c r="E835" s="50">
        <v>0</v>
      </c>
      <c r="F835" s="35">
        <f t="shared" si="45"/>
        <v>-195.548</v>
      </c>
      <c r="G835" s="35">
        <f t="shared" si="47"/>
        <v>-100</v>
      </c>
      <c r="H835" s="35">
        <f t="shared" si="46"/>
        <v>-100</v>
      </c>
    </row>
    <row r="836" spans="1:8" ht="13.5" customHeight="1">
      <c r="A836" s="28"/>
      <c r="B836" s="28" t="s">
        <v>781</v>
      </c>
      <c r="C836" s="28" t="s">
        <v>782</v>
      </c>
      <c r="D836" s="25">
        <v>406.567</v>
      </c>
      <c r="E836" s="50">
        <v>0</v>
      </c>
      <c r="F836" s="35">
        <f t="shared" si="45"/>
        <v>-406.567</v>
      </c>
      <c r="G836" s="35">
        <f t="shared" si="47"/>
        <v>-100</v>
      </c>
      <c r="H836" s="35">
        <f t="shared" si="46"/>
        <v>-100</v>
      </c>
    </row>
    <row r="837" spans="1:8" ht="15.75" customHeight="1">
      <c r="A837" s="28"/>
      <c r="B837" s="28" t="s">
        <v>783</v>
      </c>
      <c r="C837" s="28" t="s">
        <v>784</v>
      </c>
      <c r="D837" s="25">
        <v>624.151</v>
      </c>
      <c r="E837" s="50">
        <v>0</v>
      </c>
      <c r="F837" s="35">
        <f t="shared" si="45"/>
        <v>-624.151</v>
      </c>
      <c r="G837" s="35">
        <f t="shared" si="47"/>
        <v>-100</v>
      </c>
      <c r="H837" s="35">
        <f t="shared" si="46"/>
        <v>-100</v>
      </c>
    </row>
    <row r="838" spans="1:8" ht="15.75" customHeight="1">
      <c r="A838" s="28"/>
      <c r="B838" s="28" t="s">
        <v>785</v>
      </c>
      <c r="C838" s="28" t="s">
        <v>786</v>
      </c>
      <c r="D838" s="25">
        <v>290.168</v>
      </c>
      <c r="E838" s="50">
        <v>0</v>
      </c>
      <c r="F838" s="35">
        <f t="shared" si="45"/>
        <v>-290.168</v>
      </c>
      <c r="G838" s="35">
        <f t="shared" si="47"/>
        <v>-100</v>
      </c>
      <c r="H838" s="35">
        <f t="shared" si="46"/>
        <v>-100</v>
      </c>
    </row>
    <row r="839" spans="1:8" ht="14.25" customHeight="1">
      <c r="A839" s="28"/>
      <c r="B839" s="28" t="s">
        <v>787</v>
      </c>
      <c r="C839" s="28" t="s">
        <v>788</v>
      </c>
      <c r="D839" s="25">
        <v>574.678</v>
      </c>
      <c r="E839" s="50">
        <v>0</v>
      </c>
      <c r="F839" s="35">
        <f t="shared" si="45"/>
        <v>-574.678</v>
      </c>
      <c r="G839" s="35">
        <f t="shared" si="47"/>
        <v>-100</v>
      </c>
      <c r="H839" s="35">
        <f t="shared" si="46"/>
        <v>-100</v>
      </c>
    </row>
    <row r="840" spans="1:8" s="101" customFormat="1" ht="15.75" customHeight="1" thickBot="1">
      <c r="A840" s="28"/>
      <c r="B840" s="28" t="s">
        <v>789</v>
      </c>
      <c r="C840" s="28" t="s">
        <v>790</v>
      </c>
      <c r="D840" s="25">
        <v>287.179</v>
      </c>
      <c r="E840" s="50">
        <v>0</v>
      </c>
      <c r="F840" s="35">
        <f aca="true" t="shared" si="48" ref="F840:F924">E840-D840</f>
        <v>-287.179</v>
      </c>
      <c r="G840" s="35">
        <f t="shared" si="47"/>
        <v>-100</v>
      </c>
      <c r="H840" s="35">
        <f t="shared" si="46"/>
        <v>-100</v>
      </c>
    </row>
    <row r="841" spans="1:8" ht="17.25" customHeight="1">
      <c r="A841" s="28"/>
      <c r="B841" s="28" t="s">
        <v>791</v>
      </c>
      <c r="C841" s="28" t="s">
        <v>792</v>
      </c>
      <c r="D841" s="25">
        <v>528.292</v>
      </c>
      <c r="E841" s="50">
        <v>0</v>
      </c>
      <c r="F841" s="35">
        <f t="shared" si="48"/>
        <v>-528.292</v>
      </c>
      <c r="G841" s="35">
        <f t="shared" si="47"/>
        <v>-100</v>
      </c>
      <c r="H841" s="35">
        <f t="shared" si="46"/>
        <v>-100</v>
      </c>
    </row>
    <row r="842" spans="1:8" s="304" customFormat="1" ht="20.25" customHeight="1" thickBot="1">
      <c r="A842" s="355"/>
      <c r="B842" s="44" t="s">
        <v>793</v>
      </c>
      <c r="C842" s="44" t="s">
        <v>794</v>
      </c>
      <c r="D842" s="47">
        <v>368.541</v>
      </c>
      <c r="E842" s="56">
        <v>0</v>
      </c>
      <c r="F842" s="48">
        <f t="shared" si="48"/>
        <v>-368.541</v>
      </c>
      <c r="G842" s="48">
        <f t="shared" si="47"/>
        <v>-100</v>
      </c>
      <c r="H842" s="48">
        <f aca="true" t="shared" si="49" ref="H842:H926">(((E842/(D842/0.9643204))-1)*100)</f>
        <v>-100</v>
      </c>
    </row>
    <row r="843" spans="1:8" s="92" customFormat="1" ht="20.25" customHeight="1">
      <c r="A843" s="366" t="s">
        <v>1378</v>
      </c>
      <c r="B843" s="366"/>
      <c r="C843" s="366"/>
      <c r="D843" s="366"/>
      <c r="E843" s="366"/>
      <c r="F843" s="366"/>
      <c r="G843" s="366"/>
      <c r="H843" s="366"/>
    </row>
    <row r="844" spans="1:8" s="92" customFormat="1" ht="20.25" customHeight="1">
      <c r="A844" s="366" t="s">
        <v>1295</v>
      </c>
      <c r="B844" s="366"/>
      <c r="C844" s="366"/>
      <c r="D844" s="366"/>
      <c r="E844" s="366"/>
      <c r="F844" s="366"/>
      <c r="G844" s="366"/>
      <c r="H844" s="366"/>
    </row>
    <row r="845" spans="1:8" s="92" customFormat="1" ht="20.25" customHeight="1">
      <c r="A845" s="369" t="s">
        <v>1005</v>
      </c>
      <c r="B845" s="369"/>
      <c r="C845" s="369"/>
      <c r="D845" s="369"/>
      <c r="E845" s="369"/>
      <c r="F845" s="369"/>
      <c r="G845" s="369"/>
      <c r="H845" s="369"/>
    </row>
    <row r="846" spans="1:8" s="92" customFormat="1" ht="20.25" customHeight="1" thickBot="1">
      <c r="A846" s="370" t="s">
        <v>1006</v>
      </c>
      <c r="B846" s="370"/>
      <c r="C846" s="370"/>
      <c r="D846" s="370"/>
      <c r="E846" s="370"/>
      <c r="F846" s="370"/>
      <c r="G846" s="370"/>
      <c r="H846" s="100"/>
    </row>
    <row r="847" spans="1:8" s="92" customFormat="1" ht="20.25" customHeight="1">
      <c r="A847" s="281"/>
      <c r="B847" s="382" t="s">
        <v>989</v>
      </c>
      <c r="C847" s="382"/>
      <c r="D847" s="282" t="s">
        <v>994</v>
      </c>
      <c r="E847" s="260" t="s">
        <v>995</v>
      </c>
      <c r="F847" s="260" t="s">
        <v>1297</v>
      </c>
      <c r="G847" s="283" t="s">
        <v>1298</v>
      </c>
      <c r="H847" s="260" t="s">
        <v>1299</v>
      </c>
    </row>
    <row r="848" spans="1:8" s="92" customFormat="1" ht="20.25" customHeight="1" thickBot="1">
      <c r="A848" s="266"/>
      <c r="B848" s="263"/>
      <c r="C848" s="263"/>
      <c r="D848" s="264">
        <v>2002</v>
      </c>
      <c r="E848" s="264">
        <v>2003</v>
      </c>
      <c r="F848" s="265" t="s">
        <v>1300</v>
      </c>
      <c r="G848" s="265" t="s">
        <v>1301</v>
      </c>
      <c r="H848" s="265" t="s">
        <v>1301</v>
      </c>
    </row>
    <row r="849" spans="1:191" s="7" customFormat="1" ht="15" customHeight="1">
      <c r="A849" s="36"/>
      <c r="B849" s="28" t="s">
        <v>795</v>
      </c>
      <c r="C849" s="28" t="s">
        <v>796</v>
      </c>
      <c r="D849" s="25">
        <v>202.828</v>
      </c>
      <c r="E849" s="50">
        <v>0</v>
      </c>
      <c r="F849" s="35">
        <f t="shared" si="48"/>
        <v>-202.828</v>
      </c>
      <c r="G849" s="35">
        <f t="shared" si="47"/>
        <v>-100</v>
      </c>
      <c r="H849" s="35">
        <f t="shared" si="49"/>
        <v>-100</v>
      </c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  <c r="AC849" s="92"/>
      <c r="AD849" s="92"/>
      <c r="AE849" s="92"/>
      <c r="AF849" s="92"/>
      <c r="AG849" s="92"/>
      <c r="AH849" s="92"/>
      <c r="AI849" s="92"/>
      <c r="AJ849" s="92"/>
      <c r="AK849" s="92"/>
      <c r="AL849" s="92"/>
      <c r="AM849" s="92"/>
      <c r="AN849" s="92"/>
      <c r="AO849" s="92"/>
      <c r="AP849" s="92"/>
      <c r="AQ849" s="92"/>
      <c r="AR849" s="92"/>
      <c r="AS849" s="92"/>
      <c r="AT849" s="92"/>
      <c r="AU849" s="92"/>
      <c r="AV849" s="92"/>
      <c r="AW849" s="92"/>
      <c r="AX849" s="92"/>
      <c r="AY849" s="92"/>
      <c r="AZ849" s="92"/>
      <c r="BA849" s="92"/>
      <c r="BB849" s="92"/>
      <c r="BC849" s="92"/>
      <c r="BD849" s="92"/>
      <c r="BE849" s="92"/>
      <c r="BF849" s="92"/>
      <c r="BG849" s="92"/>
      <c r="BH849" s="92"/>
      <c r="BI849" s="92"/>
      <c r="BJ849" s="92"/>
      <c r="BK849" s="92"/>
      <c r="BL849" s="92"/>
      <c r="BM849" s="92"/>
      <c r="BN849" s="92"/>
      <c r="BO849" s="92"/>
      <c r="BP849" s="92"/>
      <c r="BQ849" s="92"/>
      <c r="BR849" s="92"/>
      <c r="BS849" s="92"/>
      <c r="BT849" s="92"/>
      <c r="BU849" s="92"/>
      <c r="BV849" s="92"/>
      <c r="BW849" s="92"/>
      <c r="BX849" s="92"/>
      <c r="BY849" s="92"/>
      <c r="BZ849" s="92"/>
      <c r="CA849" s="92"/>
      <c r="CB849" s="92"/>
      <c r="CC849" s="92"/>
      <c r="CD849" s="92"/>
      <c r="CE849" s="92"/>
      <c r="CF849" s="92"/>
      <c r="CG849" s="92"/>
      <c r="CH849" s="92"/>
      <c r="CI849" s="92"/>
      <c r="CJ849" s="92"/>
      <c r="CK849" s="92"/>
      <c r="CL849" s="92"/>
      <c r="CM849" s="92"/>
      <c r="CN849" s="92"/>
      <c r="CO849" s="92"/>
      <c r="CP849" s="92"/>
      <c r="CQ849" s="92"/>
      <c r="CR849" s="92"/>
      <c r="CS849" s="92"/>
      <c r="CT849" s="92"/>
      <c r="CU849" s="92"/>
      <c r="CV849" s="92"/>
      <c r="CW849" s="92"/>
      <c r="CX849" s="92"/>
      <c r="CY849" s="92"/>
      <c r="CZ849" s="92"/>
      <c r="DA849" s="92"/>
      <c r="DB849" s="92"/>
      <c r="DC849" s="92"/>
      <c r="DD849" s="92"/>
      <c r="DE849" s="92"/>
      <c r="DF849" s="92"/>
      <c r="DG849" s="92"/>
      <c r="DH849" s="92"/>
      <c r="DI849" s="92"/>
      <c r="DJ849" s="92"/>
      <c r="DK849" s="92"/>
      <c r="DL849" s="92"/>
      <c r="DM849" s="92"/>
      <c r="DN849" s="92"/>
      <c r="DO849" s="92"/>
      <c r="DP849" s="92"/>
      <c r="DQ849" s="92"/>
      <c r="DR849" s="92"/>
      <c r="DS849" s="92"/>
      <c r="DT849" s="92"/>
      <c r="DU849" s="92"/>
      <c r="DV849" s="92"/>
      <c r="DW849" s="92"/>
      <c r="DX849" s="92"/>
      <c r="DY849" s="92"/>
      <c r="DZ849" s="92"/>
      <c r="EA849" s="92"/>
      <c r="EB849" s="92"/>
      <c r="EC849" s="92"/>
      <c r="ED849" s="92"/>
      <c r="EE849" s="92"/>
      <c r="EF849" s="92"/>
      <c r="EG849" s="92"/>
      <c r="EH849" s="92"/>
      <c r="EI849" s="92"/>
      <c r="EJ849" s="92"/>
      <c r="EK849" s="92"/>
      <c r="EL849" s="92"/>
      <c r="EM849" s="92"/>
      <c r="EN849" s="92"/>
      <c r="EO849" s="92"/>
      <c r="EP849" s="92"/>
      <c r="EQ849" s="92"/>
      <c r="ER849" s="92"/>
      <c r="ES849" s="92"/>
      <c r="ET849" s="92"/>
      <c r="EU849" s="92"/>
      <c r="EV849" s="92"/>
      <c r="EW849" s="92"/>
      <c r="EX849" s="92"/>
      <c r="EY849" s="92"/>
      <c r="EZ849" s="92"/>
      <c r="FA849" s="92"/>
      <c r="FB849" s="92"/>
      <c r="FC849" s="92"/>
      <c r="FD849" s="92"/>
      <c r="FE849" s="92"/>
      <c r="FF849" s="92"/>
      <c r="FG849" s="92"/>
      <c r="FH849" s="92"/>
      <c r="FI849" s="92"/>
      <c r="FJ849" s="92"/>
      <c r="FK849" s="92"/>
      <c r="FL849" s="92"/>
      <c r="FM849" s="92"/>
      <c r="FN849" s="92"/>
      <c r="FO849" s="92"/>
      <c r="FP849" s="92"/>
      <c r="FQ849" s="92"/>
      <c r="FR849" s="92"/>
      <c r="FS849" s="92"/>
      <c r="FT849" s="92"/>
      <c r="FU849" s="92"/>
      <c r="FV849" s="92"/>
      <c r="FW849" s="92"/>
      <c r="FX849" s="92"/>
      <c r="FY849" s="92"/>
      <c r="FZ849" s="92"/>
      <c r="GA849" s="92"/>
      <c r="GB849" s="92"/>
      <c r="GC849" s="92"/>
      <c r="GD849" s="92"/>
      <c r="GE849" s="92"/>
      <c r="GF849" s="92"/>
      <c r="GG849" s="92"/>
      <c r="GH849" s="92"/>
      <c r="GI849" s="92"/>
    </row>
    <row r="850" spans="1:8" s="9" customFormat="1" ht="13.5" customHeight="1">
      <c r="A850" s="28"/>
      <c r="B850" s="28" t="s">
        <v>797</v>
      </c>
      <c r="C850" s="28" t="s">
        <v>798</v>
      </c>
      <c r="D850" s="25">
        <v>90.888</v>
      </c>
      <c r="E850" s="50">
        <v>0</v>
      </c>
      <c r="F850" s="35">
        <f t="shared" si="48"/>
        <v>-90.888</v>
      </c>
      <c r="G850" s="35">
        <f t="shared" si="47"/>
        <v>-100</v>
      </c>
      <c r="H850" s="35">
        <f t="shared" si="49"/>
        <v>-100</v>
      </c>
    </row>
    <row r="851" spans="1:8" s="92" customFormat="1" ht="15" customHeight="1">
      <c r="A851" s="36"/>
      <c r="B851" s="28" t="s">
        <v>799</v>
      </c>
      <c r="C851" s="28" t="s">
        <v>800</v>
      </c>
      <c r="D851" s="25">
        <v>112.342</v>
      </c>
      <c r="E851" s="50">
        <v>0</v>
      </c>
      <c r="F851" s="35">
        <f t="shared" si="48"/>
        <v>-112.342</v>
      </c>
      <c r="G851" s="35">
        <f t="shared" si="47"/>
        <v>-100</v>
      </c>
      <c r="H851" s="35">
        <f t="shared" si="49"/>
        <v>-100</v>
      </c>
    </row>
    <row r="852" spans="1:8" ht="17.25" customHeight="1">
      <c r="A852" s="28"/>
      <c r="B852" s="28" t="s">
        <v>801</v>
      </c>
      <c r="C852" s="28" t="s">
        <v>802</v>
      </c>
      <c r="D852" s="25">
        <v>534.243</v>
      </c>
      <c r="E852" s="50">
        <v>0</v>
      </c>
      <c r="F852" s="35">
        <f t="shared" si="48"/>
        <v>-534.243</v>
      </c>
      <c r="G852" s="35">
        <f t="shared" si="47"/>
        <v>-100</v>
      </c>
      <c r="H852" s="35">
        <f t="shared" si="49"/>
        <v>-100</v>
      </c>
    </row>
    <row r="853" spans="1:8" ht="17.25" customHeight="1">
      <c r="A853" s="28"/>
      <c r="B853" s="28" t="s">
        <v>803</v>
      </c>
      <c r="C853" s="28" t="s">
        <v>804</v>
      </c>
      <c r="D853" s="25">
        <v>502.545</v>
      </c>
      <c r="E853" s="50">
        <v>0</v>
      </c>
      <c r="F853" s="35">
        <f t="shared" si="48"/>
        <v>-502.545</v>
      </c>
      <c r="G853" s="35">
        <f t="shared" si="47"/>
        <v>-100</v>
      </c>
      <c r="H853" s="35">
        <f t="shared" si="49"/>
        <v>-100</v>
      </c>
    </row>
    <row r="854" spans="1:8" ht="15.75" customHeight="1">
      <c r="A854" s="28"/>
      <c r="B854" s="28" t="s">
        <v>805</v>
      </c>
      <c r="C854" s="28" t="s">
        <v>806</v>
      </c>
      <c r="D854" s="25">
        <v>412.896</v>
      </c>
      <c r="E854" s="50">
        <v>0</v>
      </c>
      <c r="F854" s="35">
        <f t="shared" si="48"/>
        <v>-412.896</v>
      </c>
      <c r="G854" s="35">
        <f t="shared" si="47"/>
        <v>-100</v>
      </c>
      <c r="H854" s="35">
        <f t="shared" si="49"/>
        <v>-100</v>
      </c>
    </row>
    <row r="855" spans="1:8" ht="18" customHeight="1">
      <c r="A855" s="28"/>
      <c r="B855" s="28" t="s">
        <v>807</v>
      </c>
      <c r="C855" s="28" t="s">
        <v>808</v>
      </c>
      <c r="D855" s="25">
        <v>619.688</v>
      </c>
      <c r="E855" s="50">
        <v>0</v>
      </c>
      <c r="F855" s="35">
        <f t="shared" si="48"/>
        <v>-619.688</v>
      </c>
      <c r="G855" s="35">
        <f t="shared" si="47"/>
        <v>-100</v>
      </c>
      <c r="H855" s="35">
        <f t="shared" si="49"/>
        <v>-100</v>
      </c>
    </row>
    <row r="856" spans="1:8" ht="17.25" customHeight="1">
      <c r="A856" s="28"/>
      <c r="B856" s="28" t="s">
        <v>809</v>
      </c>
      <c r="C856" s="28" t="s">
        <v>810</v>
      </c>
      <c r="D856" s="25">
        <v>287.466</v>
      </c>
      <c r="E856" s="50">
        <v>0</v>
      </c>
      <c r="F856" s="35">
        <f t="shared" si="48"/>
        <v>-287.466</v>
      </c>
      <c r="G856" s="35">
        <f t="shared" si="47"/>
        <v>-100</v>
      </c>
      <c r="H856" s="35">
        <f t="shared" si="49"/>
        <v>-100</v>
      </c>
    </row>
    <row r="857" spans="1:8" s="101" customFormat="1" ht="17.25" customHeight="1" thickBot="1">
      <c r="A857" s="44"/>
      <c r="B857" s="44" t="s">
        <v>811</v>
      </c>
      <c r="C857" s="44" t="s">
        <v>812</v>
      </c>
      <c r="D857" s="47">
        <v>483.782</v>
      </c>
      <c r="E857" s="56">
        <v>0</v>
      </c>
      <c r="F857" s="48">
        <f t="shared" si="48"/>
        <v>-483.782</v>
      </c>
      <c r="G857" s="48">
        <f t="shared" si="47"/>
        <v>-100</v>
      </c>
      <c r="H857" s="48">
        <f t="shared" si="49"/>
        <v>-100</v>
      </c>
    </row>
    <row r="858" spans="1:8" ht="23.25" customHeight="1">
      <c r="A858" s="366" t="s">
        <v>524</v>
      </c>
      <c r="B858" s="366"/>
      <c r="C858" s="366"/>
      <c r="D858" s="366"/>
      <c r="E858" s="366"/>
      <c r="F858" s="366"/>
      <c r="G858" s="366"/>
      <c r="H858" s="366"/>
    </row>
    <row r="859" spans="1:8" ht="15.75" customHeight="1">
      <c r="A859" s="366" t="s">
        <v>1295</v>
      </c>
      <c r="B859" s="366"/>
      <c r="C859" s="366"/>
      <c r="D859" s="366"/>
      <c r="E859" s="366"/>
      <c r="F859" s="366"/>
      <c r="G859" s="366"/>
      <c r="H859" s="366"/>
    </row>
    <row r="860" spans="1:8" ht="15.75" customHeight="1">
      <c r="A860" s="369" t="s">
        <v>1005</v>
      </c>
      <c r="B860" s="369"/>
      <c r="C860" s="369"/>
      <c r="D860" s="369"/>
      <c r="E860" s="369"/>
      <c r="F860" s="369"/>
      <c r="G860" s="369"/>
      <c r="H860" s="369"/>
    </row>
    <row r="861" spans="1:8" ht="15.75" customHeight="1" thickBot="1">
      <c r="A861" s="370" t="s">
        <v>1006</v>
      </c>
      <c r="B861" s="370"/>
      <c r="C861" s="370"/>
      <c r="D861" s="370"/>
      <c r="E861" s="370"/>
      <c r="F861" s="370"/>
      <c r="G861" s="370"/>
      <c r="H861" s="100"/>
    </row>
    <row r="862" spans="1:8" ht="33.75" customHeight="1">
      <c r="A862" s="281"/>
      <c r="B862" s="382" t="s">
        <v>989</v>
      </c>
      <c r="C862" s="382"/>
      <c r="D862" s="282" t="s">
        <v>994</v>
      </c>
      <c r="E862" s="260" t="s">
        <v>995</v>
      </c>
      <c r="F862" s="260" t="s">
        <v>1297</v>
      </c>
      <c r="G862" s="283" t="s">
        <v>1298</v>
      </c>
      <c r="H862" s="260" t="s">
        <v>1299</v>
      </c>
    </row>
    <row r="863" spans="1:8" ht="15.75" customHeight="1" thickBot="1">
      <c r="A863" s="266"/>
      <c r="B863" s="263"/>
      <c r="C863" s="263"/>
      <c r="D863" s="264">
        <v>2002</v>
      </c>
      <c r="E863" s="264">
        <v>2003</v>
      </c>
      <c r="F863" s="265" t="s">
        <v>1300</v>
      </c>
      <c r="G863" s="265" t="s">
        <v>1301</v>
      </c>
      <c r="H863" s="265" t="s">
        <v>1301</v>
      </c>
    </row>
    <row r="864" spans="1:8" ht="15.75" customHeight="1">
      <c r="A864" s="28"/>
      <c r="B864" s="28"/>
      <c r="C864" s="28"/>
      <c r="D864" s="25"/>
      <c r="E864" s="50"/>
      <c r="F864" s="35"/>
      <c r="G864" s="35"/>
      <c r="H864" s="35"/>
    </row>
    <row r="865" spans="1:191" s="8" customFormat="1" ht="19.5" customHeight="1">
      <c r="A865" s="383" t="s">
        <v>866</v>
      </c>
      <c r="B865" s="383"/>
      <c r="C865" s="383"/>
      <c r="D865" s="27">
        <f>SUM(D866:D895)</f>
        <v>2212480.0000000005</v>
      </c>
      <c r="E865" s="27">
        <f>SUM(E866:E895)</f>
        <v>2073410.0000000002</v>
      </c>
      <c r="F865" s="34">
        <f t="shared" si="48"/>
        <v>-139070.00000000023</v>
      </c>
      <c r="G865" s="34">
        <f t="shared" si="47"/>
        <v>-6.285706537460234</v>
      </c>
      <c r="H865" s="34">
        <f t="shared" si="49"/>
        <v>-9.629395042486276</v>
      </c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  <c r="BY865" s="91"/>
      <c r="BZ865" s="91"/>
      <c r="CA865" s="91"/>
      <c r="CB865" s="91"/>
      <c r="CC865" s="91"/>
      <c r="CD865" s="91"/>
      <c r="CE865" s="91"/>
      <c r="CF865" s="91"/>
      <c r="CG865" s="91"/>
      <c r="CH865" s="91"/>
      <c r="CI865" s="91"/>
      <c r="CJ865" s="91"/>
      <c r="CK865" s="91"/>
      <c r="CL865" s="91"/>
      <c r="CM865" s="91"/>
      <c r="CN865" s="91"/>
      <c r="CO865" s="91"/>
      <c r="CP865" s="91"/>
      <c r="CQ865" s="91"/>
      <c r="CR865" s="91"/>
      <c r="CS865" s="91"/>
      <c r="CT865" s="91"/>
      <c r="CU865" s="91"/>
      <c r="CV865" s="91"/>
      <c r="CW865" s="91"/>
      <c r="CX865" s="91"/>
      <c r="CY865" s="91"/>
      <c r="CZ865" s="91"/>
      <c r="DA865" s="91"/>
      <c r="DB865" s="91"/>
      <c r="DC865" s="91"/>
      <c r="DD865" s="91"/>
      <c r="DE865" s="91"/>
      <c r="DF865" s="91"/>
      <c r="DG865" s="91"/>
      <c r="DH865" s="91"/>
      <c r="DI865" s="91"/>
      <c r="DJ865" s="91"/>
      <c r="DK865" s="91"/>
      <c r="DL865" s="91"/>
      <c r="DM865" s="91"/>
      <c r="DN865" s="91"/>
      <c r="DO865" s="91"/>
      <c r="DP865" s="91"/>
      <c r="DQ865" s="91"/>
      <c r="DR865" s="91"/>
      <c r="DS865" s="91"/>
      <c r="DT865" s="91"/>
      <c r="DU865" s="91"/>
      <c r="DV865" s="91"/>
      <c r="DW865" s="91"/>
      <c r="DX865" s="91"/>
      <c r="DY865" s="91"/>
      <c r="DZ865" s="91"/>
      <c r="EA865" s="91"/>
      <c r="EB865" s="91"/>
      <c r="EC865" s="91"/>
      <c r="ED865" s="91"/>
      <c r="EE865" s="91"/>
      <c r="EF865" s="91"/>
      <c r="EG865" s="91"/>
      <c r="EH865" s="91"/>
      <c r="EI865" s="91"/>
      <c r="EJ865" s="91"/>
      <c r="EK865" s="91"/>
      <c r="EL865" s="91"/>
      <c r="EM865" s="91"/>
      <c r="EN865" s="91"/>
      <c r="EO865" s="91"/>
      <c r="EP865" s="91"/>
      <c r="EQ865" s="91"/>
      <c r="ER865" s="91"/>
      <c r="ES865" s="91"/>
      <c r="ET865" s="91"/>
      <c r="EU865" s="91"/>
      <c r="EV865" s="91"/>
      <c r="EW865" s="91"/>
      <c r="EX865" s="91"/>
      <c r="EY865" s="91"/>
      <c r="EZ865" s="91"/>
      <c r="FA865" s="91"/>
      <c r="FB865" s="91"/>
      <c r="FC865" s="91"/>
      <c r="FD865" s="91"/>
      <c r="FE865" s="91"/>
      <c r="FF865" s="91"/>
      <c r="FG865" s="91"/>
      <c r="FH865" s="91"/>
      <c r="FI865" s="91"/>
      <c r="FJ865" s="91"/>
      <c r="FK865" s="91"/>
      <c r="FL865" s="91"/>
      <c r="FM865" s="91"/>
      <c r="FN865" s="91"/>
      <c r="FO865" s="91"/>
      <c r="FP865" s="91"/>
      <c r="FQ865" s="91"/>
      <c r="FR865" s="91"/>
      <c r="FS865" s="91"/>
      <c r="FT865" s="91"/>
      <c r="FU865" s="91"/>
      <c r="FV865" s="91"/>
      <c r="FW865" s="91"/>
      <c r="FX865" s="91"/>
      <c r="FY865" s="91"/>
      <c r="FZ865" s="91"/>
      <c r="GA865" s="91"/>
      <c r="GB865" s="91"/>
      <c r="GC865" s="91"/>
      <c r="GD865" s="91"/>
      <c r="GE865" s="91"/>
      <c r="GF865" s="91"/>
      <c r="GG865" s="91"/>
      <c r="GH865" s="91"/>
      <c r="GI865" s="91"/>
    </row>
    <row r="866" spans="1:8" ht="13.5" customHeight="1">
      <c r="A866" s="28"/>
      <c r="B866" s="28" t="s">
        <v>1307</v>
      </c>
      <c r="C866" s="28" t="s">
        <v>882</v>
      </c>
      <c r="D866" s="29">
        <v>13879.545</v>
      </c>
      <c r="E866" s="25">
        <v>20968.25</v>
      </c>
      <c r="F866" s="35">
        <f t="shared" si="48"/>
        <v>7088.705</v>
      </c>
      <c r="G866" s="35">
        <f t="shared" si="47"/>
        <v>51.07303589562915</v>
      </c>
      <c r="H866" s="35">
        <f t="shared" si="49"/>
        <v>45.68281040408746</v>
      </c>
    </row>
    <row r="867" spans="1:8" s="101" customFormat="1" ht="16.5" customHeight="1" thickBot="1">
      <c r="A867" s="28"/>
      <c r="B867" s="28" t="s">
        <v>1337</v>
      </c>
      <c r="C867" s="28" t="s">
        <v>884</v>
      </c>
      <c r="D867" s="29">
        <v>7167.267</v>
      </c>
      <c r="E867" s="25">
        <v>10791.069</v>
      </c>
      <c r="F867" s="35">
        <f t="shared" si="48"/>
        <v>3623.8019999999997</v>
      </c>
      <c r="G867" s="35">
        <f t="shared" si="47"/>
        <v>50.56044375073512</v>
      </c>
      <c r="H867" s="35">
        <f t="shared" si="49"/>
        <v>45.18850734188638</v>
      </c>
    </row>
    <row r="868" spans="1:8" ht="16.5" customHeight="1">
      <c r="A868" s="28"/>
      <c r="B868" s="28" t="s">
        <v>1364</v>
      </c>
      <c r="C868" s="28" t="s">
        <v>1314</v>
      </c>
      <c r="D868" s="29">
        <v>57347.313</v>
      </c>
      <c r="E868" s="25">
        <v>78392.536</v>
      </c>
      <c r="F868" s="35">
        <f t="shared" si="48"/>
        <v>21045.22299999999</v>
      </c>
      <c r="G868" s="35">
        <f t="shared" si="47"/>
        <v>36.69783621771432</v>
      </c>
      <c r="H868" s="35">
        <f t="shared" si="49"/>
        <v>31.82051210060075</v>
      </c>
    </row>
    <row r="869" spans="1:8" ht="15" customHeight="1">
      <c r="A869" s="28"/>
      <c r="B869" s="28" t="s">
        <v>1310</v>
      </c>
      <c r="C869" s="28" t="s">
        <v>275</v>
      </c>
      <c r="D869" s="29">
        <v>11294.218</v>
      </c>
      <c r="E869" s="25">
        <v>13677.337</v>
      </c>
      <c r="F869" s="35">
        <f t="shared" si="48"/>
        <v>2383.118999999999</v>
      </c>
      <c r="G869" s="35">
        <f t="shared" si="47"/>
        <v>21.100345327139934</v>
      </c>
      <c r="H869" s="35">
        <f t="shared" si="49"/>
        <v>16.77953344600571</v>
      </c>
    </row>
    <row r="870" spans="1:8" ht="15.75" customHeight="1">
      <c r="A870" s="28"/>
      <c r="B870" s="28" t="s">
        <v>793</v>
      </c>
      <c r="C870" s="28" t="s">
        <v>876</v>
      </c>
      <c r="D870" s="29">
        <v>10471.691</v>
      </c>
      <c r="E870" s="25">
        <v>12048.168</v>
      </c>
      <c r="F870" s="35">
        <f t="shared" si="48"/>
        <v>1576.476999999999</v>
      </c>
      <c r="G870" s="35">
        <f t="shared" si="47"/>
        <v>15.054655451540722</v>
      </c>
      <c r="H870" s="35">
        <f t="shared" si="49"/>
        <v>10.94955136689193</v>
      </c>
    </row>
    <row r="871" spans="1:8" ht="13.5" customHeight="1">
      <c r="A871" s="28"/>
      <c r="B871" s="28" t="s">
        <v>1341</v>
      </c>
      <c r="C871" s="28" t="s">
        <v>1353</v>
      </c>
      <c r="D871" s="29">
        <v>18293.853</v>
      </c>
      <c r="E871" s="25">
        <v>20564.844</v>
      </c>
      <c r="F871" s="35">
        <f t="shared" si="48"/>
        <v>2270.991000000002</v>
      </c>
      <c r="G871" s="35">
        <f t="shared" si="47"/>
        <v>12.413956753670208</v>
      </c>
      <c r="H871" s="35">
        <f t="shared" si="49"/>
        <v>8.403071742281965</v>
      </c>
    </row>
    <row r="872" spans="1:8" ht="13.5" customHeight="1">
      <c r="A872" s="28"/>
      <c r="B872" s="28" t="s">
        <v>789</v>
      </c>
      <c r="C872" s="28" t="s">
        <v>874</v>
      </c>
      <c r="D872" s="29">
        <v>14554.435</v>
      </c>
      <c r="E872" s="25">
        <v>16078.744</v>
      </c>
      <c r="F872" s="35">
        <f t="shared" si="48"/>
        <v>1524.309000000001</v>
      </c>
      <c r="G872" s="35">
        <f t="shared" si="47"/>
        <v>10.473158181681397</v>
      </c>
      <c r="H872" s="35">
        <f t="shared" si="49"/>
        <v>6.531520087022269</v>
      </c>
    </row>
    <row r="873" spans="1:8" ht="13.5" customHeight="1">
      <c r="A873" s="28"/>
      <c r="B873" s="28" t="s">
        <v>799</v>
      </c>
      <c r="C873" s="28" t="s">
        <v>879</v>
      </c>
      <c r="D873" s="29">
        <v>13540.7</v>
      </c>
      <c r="E873" s="25">
        <v>14577.379</v>
      </c>
      <c r="F873" s="35">
        <f t="shared" si="48"/>
        <v>1036.679</v>
      </c>
      <c r="G873" s="35">
        <f t="shared" si="47"/>
        <v>7.656022214508851</v>
      </c>
      <c r="H873" s="35">
        <f t="shared" si="49"/>
        <v>3.814898404304068</v>
      </c>
    </row>
    <row r="874" spans="1:8" ht="13.5" customHeight="1">
      <c r="A874" s="28"/>
      <c r="B874" s="28" t="s">
        <v>791</v>
      </c>
      <c r="C874" s="28" t="s">
        <v>875</v>
      </c>
      <c r="D874" s="29">
        <v>9822.067</v>
      </c>
      <c r="E874" s="25">
        <v>10487.14</v>
      </c>
      <c r="F874" s="35">
        <f t="shared" si="48"/>
        <v>665.0730000000003</v>
      </c>
      <c r="G874" s="35">
        <f t="shared" si="47"/>
        <v>6.771212210220123</v>
      </c>
      <c r="H874" s="35">
        <f t="shared" si="49"/>
        <v>2.961658067044337</v>
      </c>
    </row>
    <row r="875" spans="1:8" ht="13.5" customHeight="1">
      <c r="A875" s="28"/>
      <c r="B875" s="28" t="s">
        <v>867</v>
      </c>
      <c r="C875" s="28" t="s">
        <v>868</v>
      </c>
      <c r="D875" s="29">
        <v>12661.82</v>
      </c>
      <c r="E875" s="25">
        <v>13110.045</v>
      </c>
      <c r="F875" s="35">
        <f t="shared" si="48"/>
        <v>448.22500000000036</v>
      </c>
      <c r="G875" s="35">
        <f t="shared" si="47"/>
        <v>3.539972926482915</v>
      </c>
      <c r="H875" s="35">
        <f t="shared" si="49"/>
        <v>-0.15429189154482215</v>
      </c>
    </row>
    <row r="876" spans="1:8" ht="13.5" customHeight="1">
      <c r="A876" s="28"/>
      <c r="B876" s="28" t="s">
        <v>891</v>
      </c>
      <c r="C876" s="28" t="s">
        <v>892</v>
      </c>
      <c r="D876" s="29">
        <v>676930</v>
      </c>
      <c r="E876" s="25">
        <v>694682</v>
      </c>
      <c r="F876" s="35">
        <f t="shared" si="48"/>
        <v>17752</v>
      </c>
      <c r="G876" s="35">
        <f t="shared" si="47"/>
        <v>2.6224277251709838</v>
      </c>
      <c r="H876" s="35">
        <f t="shared" si="49"/>
        <v>-1.039099447092029</v>
      </c>
    </row>
    <row r="877" spans="1:8" ht="13.5" customHeight="1">
      <c r="A877" s="28"/>
      <c r="B877" s="28" t="s">
        <v>779</v>
      </c>
      <c r="C877" s="28" t="s">
        <v>869</v>
      </c>
      <c r="D877" s="29">
        <v>8958.971</v>
      </c>
      <c r="E877" s="25">
        <v>9146.117</v>
      </c>
      <c r="F877" s="35">
        <f t="shared" si="48"/>
        <v>187.14600000000064</v>
      </c>
      <c r="G877" s="35">
        <f t="shared" si="47"/>
        <v>2.08892293545766</v>
      </c>
      <c r="H877" s="35">
        <f t="shared" si="49"/>
        <v>-1.5535689993102952</v>
      </c>
    </row>
    <row r="878" spans="1:8" ht="13.5" customHeight="1">
      <c r="A878" s="28"/>
      <c r="B878" s="28" t="s">
        <v>1348</v>
      </c>
      <c r="C878" s="28" t="s">
        <v>1350</v>
      </c>
      <c r="D878" s="29">
        <v>20031.613</v>
      </c>
      <c r="E878" s="25">
        <v>20426.434</v>
      </c>
      <c r="F878" s="35">
        <f t="shared" si="48"/>
        <v>394.8209999999999</v>
      </c>
      <c r="G878" s="35">
        <f t="shared" si="47"/>
        <v>1.970989555359326</v>
      </c>
      <c r="H878" s="35">
        <f t="shared" si="49"/>
        <v>-1.6672945635800906</v>
      </c>
    </row>
    <row r="879" spans="1:8" ht="13.5" customHeight="1">
      <c r="A879" s="28"/>
      <c r="B879" s="28" t="s">
        <v>1413</v>
      </c>
      <c r="C879" s="28" t="s">
        <v>890</v>
      </c>
      <c r="D879" s="29">
        <v>492710</v>
      </c>
      <c r="E879" s="25">
        <v>497780</v>
      </c>
      <c r="F879" s="35">
        <f t="shared" si="48"/>
        <v>5070</v>
      </c>
      <c r="G879" s="35">
        <f t="shared" si="47"/>
        <v>1.0290028617239377</v>
      </c>
      <c r="H879" s="35">
        <f t="shared" si="49"/>
        <v>-2.575671548781233</v>
      </c>
    </row>
    <row r="880" spans="1:8" ht="13.5" customHeight="1">
      <c r="A880" s="28"/>
      <c r="B880" s="28" t="s">
        <v>785</v>
      </c>
      <c r="C880" s="28" t="s">
        <v>872</v>
      </c>
      <c r="D880" s="29">
        <v>12618.989</v>
      </c>
      <c r="E880" s="25">
        <v>12454.074</v>
      </c>
      <c r="F880" s="35">
        <f t="shared" si="48"/>
        <v>-164.91499999999905</v>
      </c>
      <c r="G880" s="35">
        <f t="shared" si="47"/>
        <v>-1.3068796557315299</v>
      </c>
      <c r="H880" s="35">
        <f t="shared" si="49"/>
        <v>-4.828210712366888</v>
      </c>
    </row>
    <row r="881" spans="1:8" ht="13.5" customHeight="1">
      <c r="A881" s="28"/>
      <c r="B881" s="28" t="s">
        <v>797</v>
      </c>
      <c r="C881" s="28" t="s">
        <v>878</v>
      </c>
      <c r="D881" s="29">
        <v>14984.482</v>
      </c>
      <c r="E881" s="25">
        <v>14525.583</v>
      </c>
      <c r="F881" s="35">
        <f t="shared" si="48"/>
        <v>-458.89899999999943</v>
      </c>
      <c r="G881" s="35">
        <f t="shared" si="47"/>
        <v>-3.0624949197443074</v>
      </c>
      <c r="H881" s="35">
        <f t="shared" si="49"/>
        <v>-6.521186326005801</v>
      </c>
    </row>
    <row r="882" spans="1:8" ht="13.5" customHeight="1">
      <c r="A882" s="28"/>
      <c r="B882" s="28" t="s">
        <v>1460</v>
      </c>
      <c r="C882" s="28" t="s">
        <v>889</v>
      </c>
      <c r="D882" s="29">
        <v>14288.422</v>
      </c>
      <c r="E882" s="25">
        <v>13719.185</v>
      </c>
      <c r="F882" s="35">
        <f t="shared" si="48"/>
        <v>-569.237000000001</v>
      </c>
      <c r="G882" s="35">
        <f t="shared" si="47"/>
        <v>-3.9839038908565327</v>
      </c>
      <c r="H882" s="35">
        <f t="shared" si="49"/>
        <v>-7.409719793592339</v>
      </c>
    </row>
    <row r="883" spans="1:8" ht="13.5" customHeight="1">
      <c r="A883" s="28"/>
      <c r="B883" s="28" t="s">
        <v>1453</v>
      </c>
      <c r="C883" s="28" t="s">
        <v>887</v>
      </c>
      <c r="D883" s="29">
        <v>212088.681</v>
      </c>
      <c r="E883" s="25">
        <v>201190.858</v>
      </c>
      <c r="F883" s="35">
        <f t="shared" si="48"/>
        <v>-10897.823000000004</v>
      </c>
      <c r="G883" s="35">
        <f t="shared" si="47"/>
        <v>-5.138333148481411</v>
      </c>
      <c r="H883" s="35">
        <f t="shared" si="49"/>
        <v>-8.522959477076864</v>
      </c>
    </row>
    <row r="884" spans="1:8" ht="17.25" customHeight="1">
      <c r="A884" s="28"/>
      <c r="B884" s="28" t="s">
        <v>1449</v>
      </c>
      <c r="C884" s="28" t="s">
        <v>885</v>
      </c>
      <c r="D884" s="29">
        <v>14396.246</v>
      </c>
      <c r="E884" s="25">
        <v>12970.472</v>
      </c>
      <c r="F884" s="35">
        <f t="shared" si="48"/>
        <v>-1425.7739999999994</v>
      </c>
      <c r="G884" s="35">
        <f t="shared" si="47"/>
        <v>-9.903790196416484</v>
      </c>
      <c r="H884" s="35">
        <f t="shared" si="49"/>
        <v>-13.118386923724422</v>
      </c>
    </row>
    <row r="885" spans="1:8" ht="15.75" customHeight="1">
      <c r="A885" s="28"/>
      <c r="B885" s="28" t="s">
        <v>783</v>
      </c>
      <c r="C885" s="28" t="s">
        <v>871</v>
      </c>
      <c r="D885" s="29">
        <v>11692.672</v>
      </c>
      <c r="E885" s="25">
        <v>10462.554</v>
      </c>
      <c r="F885" s="35">
        <f t="shared" si="48"/>
        <v>-1230.1180000000004</v>
      </c>
      <c r="G885" s="35">
        <f t="shared" si="47"/>
        <v>-10.520418258546893</v>
      </c>
      <c r="H885" s="35">
        <f t="shared" si="49"/>
        <v>-13.71301394324924</v>
      </c>
    </row>
    <row r="886" spans="1:8" ht="17.25" customHeight="1">
      <c r="A886" s="28"/>
      <c r="B886" s="28" t="s">
        <v>801</v>
      </c>
      <c r="C886" s="28" t="s">
        <v>880</v>
      </c>
      <c r="D886" s="29">
        <v>14337.465</v>
      </c>
      <c r="E886" s="25">
        <v>12800.17</v>
      </c>
      <c r="F886" s="35">
        <f t="shared" si="48"/>
        <v>-1537.295</v>
      </c>
      <c r="G886" s="35">
        <f t="shared" si="47"/>
        <v>-10.72222321030949</v>
      </c>
      <c r="H886" s="35">
        <f t="shared" si="49"/>
        <v>-13.907618575054936</v>
      </c>
    </row>
    <row r="887" spans="1:8" ht="15.75" customHeight="1">
      <c r="A887" s="28"/>
      <c r="B887" s="28" t="s">
        <v>795</v>
      </c>
      <c r="C887" s="28" t="s">
        <v>877</v>
      </c>
      <c r="D887" s="29">
        <v>10053.274</v>
      </c>
      <c r="E887" s="25">
        <v>8553.285</v>
      </c>
      <c r="F887" s="35">
        <f t="shared" si="48"/>
        <v>-1499.9889999999996</v>
      </c>
      <c r="G887" s="35">
        <f t="shared" si="47"/>
        <v>-14.92040304481903</v>
      </c>
      <c r="H887" s="35">
        <f t="shared" si="49"/>
        <v>-17.956009032341115</v>
      </c>
    </row>
    <row r="888" spans="1:8" ht="18" customHeight="1">
      <c r="A888" s="28"/>
      <c r="B888" s="28" t="s">
        <v>781</v>
      </c>
      <c r="C888" s="28" t="s">
        <v>870</v>
      </c>
      <c r="D888" s="29">
        <v>14305.728</v>
      </c>
      <c r="E888" s="25">
        <v>12016.219</v>
      </c>
      <c r="F888" s="35">
        <f t="shared" si="48"/>
        <v>-2289.509</v>
      </c>
      <c r="G888" s="35">
        <f t="shared" si="47"/>
        <v>-16.004141837451403</v>
      </c>
      <c r="H888" s="35">
        <f t="shared" si="49"/>
        <v>-19.001080458347875</v>
      </c>
    </row>
    <row r="889" spans="1:8" ht="16.5" customHeight="1">
      <c r="A889" s="28"/>
      <c r="B889" s="28" t="s">
        <v>1335</v>
      </c>
      <c r="C889" s="28" t="s">
        <v>883</v>
      </c>
      <c r="D889" s="29">
        <v>26284.106</v>
      </c>
      <c r="E889" s="25">
        <v>22014.221</v>
      </c>
      <c r="F889" s="35">
        <f t="shared" si="48"/>
        <v>-4269.884999999998</v>
      </c>
      <c r="G889" s="35">
        <f t="shared" si="47"/>
        <v>-16.245121671629224</v>
      </c>
      <c r="H889" s="35">
        <f t="shared" si="49"/>
        <v>-19.233462228434174</v>
      </c>
    </row>
    <row r="890" spans="1:8" ht="17.25" customHeight="1">
      <c r="A890" s="28"/>
      <c r="B890" s="28" t="s">
        <v>1362</v>
      </c>
      <c r="C890" s="28" t="s">
        <v>1400</v>
      </c>
      <c r="D890" s="29">
        <v>47744.794</v>
      </c>
      <c r="E890" s="25">
        <v>38448.239</v>
      </c>
      <c r="F890" s="35">
        <f t="shared" si="48"/>
        <v>-9296.555</v>
      </c>
      <c r="G890" s="35">
        <f t="shared" si="47"/>
        <v>-19.47134801754512</v>
      </c>
      <c r="H890" s="35">
        <f t="shared" si="49"/>
        <v>-22.344578108818315</v>
      </c>
    </row>
    <row r="891" spans="1:8" ht="16.5" customHeight="1">
      <c r="A891" s="28"/>
      <c r="B891" s="28" t="s">
        <v>803</v>
      </c>
      <c r="C891" s="28" t="s">
        <v>881</v>
      </c>
      <c r="D891" s="29">
        <v>18493.057</v>
      </c>
      <c r="E891" s="25">
        <v>14630.431</v>
      </c>
      <c r="F891" s="35">
        <f t="shared" si="48"/>
        <v>-3862.626</v>
      </c>
      <c r="G891" s="35">
        <f t="shared" si="47"/>
        <v>-20.886898255923835</v>
      </c>
      <c r="H891" s="35">
        <f t="shared" si="49"/>
        <v>-23.709622080911785</v>
      </c>
    </row>
    <row r="892" spans="1:8" ht="17.25" customHeight="1">
      <c r="A892" s="28"/>
      <c r="B892" s="28" t="s">
        <v>787</v>
      </c>
      <c r="C892" s="28" t="s">
        <v>873</v>
      </c>
      <c r="D892" s="29">
        <v>13899.731</v>
      </c>
      <c r="E892" s="25">
        <v>10942.641</v>
      </c>
      <c r="F892" s="35">
        <f t="shared" si="48"/>
        <v>-2957.09</v>
      </c>
      <c r="G892" s="35">
        <f t="shared" si="47"/>
        <v>-21.274440490970658</v>
      </c>
      <c r="H892" s="35">
        <f t="shared" si="49"/>
        <v>-24.083336964029012</v>
      </c>
    </row>
    <row r="893" spans="1:8" ht="18" customHeight="1">
      <c r="A893" s="28"/>
      <c r="B893" s="28" t="s">
        <v>1303</v>
      </c>
      <c r="C893" s="28" t="s">
        <v>1346</v>
      </c>
      <c r="D893" s="29">
        <v>342531.617</v>
      </c>
      <c r="E893" s="25">
        <v>230771.645</v>
      </c>
      <c r="F893" s="35">
        <f t="shared" si="48"/>
        <v>-111759.97200000004</v>
      </c>
      <c r="G893" s="35">
        <f t="shared" si="47"/>
        <v>-32.62763682337682</v>
      </c>
      <c r="H893" s="35">
        <f t="shared" si="49"/>
        <v>-35.03145579257346</v>
      </c>
    </row>
    <row r="894" spans="1:8" ht="17.25" customHeight="1">
      <c r="A894" s="28"/>
      <c r="B894" s="28" t="s">
        <v>1455</v>
      </c>
      <c r="C894" s="28" t="s">
        <v>888</v>
      </c>
      <c r="D894" s="29">
        <v>16732.728</v>
      </c>
      <c r="E894" s="25">
        <v>9480.241</v>
      </c>
      <c r="F894" s="35">
        <f t="shared" si="48"/>
        <v>-7252.486999999999</v>
      </c>
      <c r="G894" s="35">
        <f t="shared" si="47"/>
        <v>-43.3431237273444</v>
      </c>
      <c r="H894" s="35">
        <f t="shared" si="49"/>
        <v>-45.364618410002244</v>
      </c>
    </row>
    <row r="895" spans="1:8" s="101" customFormat="1" ht="17.25" customHeight="1" thickBot="1">
      <c r="A895" s="44"/>
      <c r="B895" s="44" t="s">
        <v>1451</v>
      </c>
      <c r="C895" s="44" t="s">
        <v>886</v>
      </c>
      <c r="D895" s="46">
        <v>60364.515</v>
      </c>
      <c r="E895" s="47">
        <v>15700.119</v>
      </c>
      <c r="F895" s="48">
        <f t="shared" si="48"/>
        <v>-44664.396</v>
      </c>
      <c r="G895" s="48">
        <f t="shared" si="47"/>
        <v>-73.99114529454928</v>
      </c>
      <c r="H895" s="48">
        <f t="shared" si="49"/>
        <v>-74.9191308268979</v>
      </c>
    </row>
    <row r="896" spans="1:8" ht="15" customHeight="1">
      <c r="A896" s="28"/>
      <c r="B896" s="28"/>
      <c r="C896" s="28"/>
      <c r="D896" s="29"/>
      <c r="E896" s="25"/>
      <c r="F896" s="35"/>
      <c r="G896" s="35"/>
      <c r="H896" s="35"/>
    </row>
    <row r="897" spans="1:8" s="9" customFormat="1" ht="17.25" customHeight="1">
      <c r="A897" s="397" t="s">
        <v>525</v>
      </c>
      <c r="B897" s="397"/>
      <c r="C897" s="397"/>
      <c r="D897" s="397"/>
      <c r="E897" s="397"/>
      <c r="F897" s="397"/>
      <c r="G897" s="397"/>
      <c r="H897" s="397"/>
    </row>
    <row r="898" spans="1:8" ht="17.25" customHeight="1">
      <c r="A898" s="366" t="s">
        <v>1295</v>
      </c>
      <c r="B898" s="366"/>
      <c r="C898" s="366"/>
      <c r="D898" s="366"/>
      <c r="E898" s="366"/>
      <c r="F898" s="366"/>
      <c r="G898" s="366"/>
      <c r="H898" s="366"/>
    </row>
    <row r="899" spans="1:8" ht="17.25" customHeight="1">
      <c r="A899" s="369" t="s">
        <v>1005</v>
      </c>
      <c r="B899" s="369"/>
      <c r="C899" s="369"/>
      <c r="D899" s="369"/>
      <c r="E899" s="369"/>
      <c r="F899" s="369"/>
      <c r="G899" s="369"/>
      <c r="H899" s="369"/>
    </row>
    <row r="900" spans="1:8" s="9" customFormat="1" ht="17.25" customHeight="1" thickBot="1">
      <c r="A900" s="370" t="s">
        <v>1006</v>
      </c>
      <c r="B900" s="370"/>
      <c r="C900" s="370"/>
      <c r="D900" s="370"/>
      <c r="E900" s="370"/>
      <c r="F900" s="370"/>
      <c r="G900" s="370"/>
      <c r="H900" s="100"/>
    </row>
    <row r="901" spans="1:8" s="9" customFormat="1" ht="31.5" customHeight="1">
      <c r="A901" s="281"/>
      <c r="B901" s="382" t="s">
        <v>989</v>
      </c>
      <c r="C901" s="382"/>
      <c r="D901" s="282" t="s">
        <v>994</v>
      </c>
      <c r="E901" s="260" t="s">
        <v>995</v>
      </c>
      <c r="F901" s="260" t="s">
        <v>1297</v>
      </c>
      <c r="G901" s="283" t="s">
        <v>1298</v>
      </c>
      <c r="H901" s="260" t="s">
        <v>1299</v>
      </c>
    </row>
    <row r="902" spans="1:8" s="9" customFormat="1" ht="17.25" customHeight="1" thickBot="1">
      <c r="A902" s="266"/>
      <c r="B902" s="263"/>
      <c r="C902" s="263"/>
      <c r="D902" s="264">
        <v>2002</v>
      </c>
      <c r="E902" s="264">
        <v>2003</v>
      </c>
      <c r="F902" s="265" t="s">
        <v>1300</v>
      </c>
      <c r="G902" s="265" t="s">
        <v>1301</v>
      </c>
      <c r="H902" s="265" t="s">
        <v>1301</v>
      </c>
    </row>
    <row r="903" spans="1:8" s="9" customFormat="1" ht="12" customHeight="1">
      <c r="A903" s="28"/>
      <c r="B903" s="28"/>
      <c r="C903" s="28"/>
      <c r="D903" s="29"/>
      <c r="E903" s="25"/>
      <c r="F903" s="35"/>
      <c r="G903" s="35"/>
      <c r="H903" s="35"/>
    </row>
    <row r="904" spans="1:191" s="8" customFormat="1" ht="21.75" customHeight="1">
      <c r="A904" s="383" t="s">
        <v>1140</v>
      </c>
      <c r="B904" s="383"/>
      <c r="C904" s="383"/>
      <c r="D904" s="27">
        <f>SUM(D905:D969)</f>
        <v>14852940.000000002</v>
      </c>
      <c r="E904" s="27">
        <f>SUM(E905:E969)</f>
        <v>14351870.000000002</v>
      </c>
      <c r="F904" s="34">
        <f t="shared" si="48"/>
        <v>-501070</v>
      </c>
      <c r="G904" s="34">
        <f aca="true" t="shared" si="50" ref="G904:G967">(E904/D904-1)*100</f>
        <v>-3.373540861270563</v>
      </c>
      <c r="H904" s="34">
        <f t="shared" si="49"/>
        <v>-6.82113427275678</v>
      </c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  <c r="AA904" s="91"/>
      <c r="AB904" s="91"/>
      <c r="AC904" s="91"/>
      <c r="AD904" s="91"/>
      <c r="AE904" s="91"/>
      <c r="AF904" s="91"/>
      <c r="AG904" s="91"/>
      <c r="AH904" s="91"/>
      <c r="AI904" s="91"/>
      <c r="AJ904" s="91"/>
      <c r="AK904" s="91"/>
      <c r="AL904" s="91"/>
      <c r="AM904" s="91"/>
      <c r="AN904" s="91"/>
      <c r="AO904" s="91"/>
      <c r="AP904" s="91"/>
      <c r="AQ904" s="91"/>
      <c r="AR904" s="91"/>
      <c r="AS904" s="91"/>
      <c r="AT904" s="91"/>
      <c r="AU904" s="91"/>
      <c r="AV904" s="91"/>
      <c r="AW904" s="91"/>
      <c r="AX904" s="91"/>
      <c r="AY904" s="91"/>
      <c r="AZ904" s="91"/>
      <c r="BA904" s="91"/>
      <c r="BB904" s="91"/>
      <c r="BC904" s="91"/>
      <c r="BD904" s="91"/>
      <c r="BE904" s="91"/>
      <c r="BF904" s="91"/>
      <c r="BG904" s="91"/>
      <c r="BH904" s="91"/>
      <c r="BI904" s="91"/>
      <c r="BJ904" s="91"/>
      <c r="BK904" s="91"/>
      <c r="BL904" s="91"/>
      <c r="BM904" s="91"/>
      <c r="BN904" s="91"/>
      <c r="BO904" s="91"/>
      <c r="BP904" s="91"/>
      <c r="BQ904" s="91"/>
      <c r="BR904" s="91"/>
      <c r="BS904" s="91"/>
      <c r="BT904" s="91"/>
      <c r="BU904" s="91"/>
      <c r="BV904" s="91"/>
      <c r="BW904" s="91"/>
      <c r="BX904" s="91"/>
      <c r="BY904" s="91"/>
      <c r="BZ904" s="91"/>
      <c r="CA904" s="91"/>
      <c r="CB904" s="91"/>
      <c r="CC904" s="91"/>
      <c r="CD904" s="91"/>
      <c r="CE904" s="91"/>
      <c r="CF904" s="91"/>
      <c r="CG904" s="91"/>
      <c r="CH904" s="91"/>
      <c r="CI904" s="91"/>
      <c r="CJ904" s="91"/>
      <c r="CK904" s="91"/>
      <c r="CL904" s="91"/>
      <c r="CM904" s="91"/>
      <c r="CN904" s="91"/>
      <c r="CO904" s="91"/>
      <c r="CP904" s="91"/>
      <c r="CQ904" s="91"/>
      <c r="CR904" s="91"/>
      <c r="CS904" s="91"/>
      <c r="CT904" s="91"/>
      <c r="CU904" s="91"/>
      <c r="CV904" s="91"/>
      <c r="CW904" s="91"/>
      <c r="CX904" s="91"/>
      <c r="CY904" s="91"/>
      <c r="CZ904" s="91"/>
      <c r="DA904" s="91"/>
      <c r="DB904" s="91"/>
      <c r="DC904" s="91"/>
      <c r="DD904" s="91"/>
      <c r="DE904" s="91"/>
      <c r="DF904" s="91"/>
      <c r="DG904" s="91"/>
      <c r="DH904" s="91"/>
      <c r="DI904" s="91"/>
      <c r="DJ904" s="91"/>
      <c r="DK904" s="91"/>
      <c r="DL904" s="91"/>
      <c r="DM904" s="91"/>
      <c r="DN904" s="91"/>
      <c r="DO904" s="91"/>
      <c r="DP904" s="91"/>
      <c r="DQ904" s="91"/>
      <c r="DR904" s="91"/>
      <c r="DS904" s="91"/>
      <c r="DT904" s="91"/>
      <c r="DU904" s="91"/>
      <c r="DV904" s="91"/>
      <c r="DW904" s="91"/>
      <c r="DX904" s="91"/>
      <c r="DY904" s="91"/>
      <c r="DZ904" s="91"/>
      <c r="EA904" s="91"/>
      <c r="EB904" s="91"/>
      <c r="EC904" s="91"/>
      <c r="ED904" s="91"/>
      <c r="EE904" s="91"/>
      <c r="EF904" s="91"/>
      <c r="EG904" s="91"/>
      <c r="EH904" s="91"/>
      <c r="EI904" s="91"/>
      <c r="EJ904" s="91"/>
      <c r="EK904" s="91"/>
      <c r="EL904" s="91"/>
      <c r="EM904" s="91"/>
      <c r="EN904" s="91"/>
      <c r="EO904" s="91"/>
      <c r="EP904" s="91"/>
      <c r="EQ904" s="91"/>
      <c r="ER904" s="91"/>
      <c r="ES904" s="91"/>
      <c r="ET904" s="91"/>
      <c r="EU904" s="91"/>
      <c r="EV904" s="91"/>
      <c r="EW904" s="91"/>
      <c r="EX904" s="91"/>
      <c r="EY904" s="91"/>
      <c r="EZ904" s="91"/>
      <c r="FA904" s="91"/>
      <c r="FB904" s="91"/>
      <c r="FC904" s="91"/>
      <c r="FD904" s="91"/>
      <c r="FE904" s="91"/>
      <c r="FF904" s="91"/>
      <c r="FG904" s="91"/>
      <c r="FH904" s="91"/>
      <c r="FI904" s="91"/>
      <c r="FJ904" s="91"/>
      <c r="FK904" s="91"/>
      <c r="FL904" s="91"/>
      <c r="FM904" s="91"/>
      <c r="FN904" s="91"/>
      <c r="FO904" s="91"/>
      <c r="FP904" s="91"/>
      <c r="FQ904" s="91"/>
      <c r="FR904" s="91"/>
      <c r="FS904" s="91"/>
      <c r="FT904" s="91"/>
      <c r="FU904" s="91"/>
      <c r="FV904" s="91"/>
      <c r="FW904" s="91"/>
      <c r="FX904" s="91"/>
      <c r="FY904" s="91"/>
      <c r="FZ904" s="91"/>
      <c r="GA904" s="91"/>
      <c r="GB904" s="91"/>
      <c r="GC904" s="91"/>
      <c r="GD904" s="91"/>
      <c r="GE904" s="91"/>
      <c r="GF904" s="91"/>
      <c r="GG904" s="91"/>
      <c r="GH904" s="91"/>
      <c r="GI904" s="91"/>
    </row>
    <row r="905" spans="1:8" ht="14.25" customHeight="1">
      <c r="A905" s="28"/>
      <c r="B905" s="28" t="s">
        <v>1546</v>
      </c>
      <c r="C905" s="28" t="s">
        <v>911</v>
      </c>
      <c r="D905" s="29">
        <v>44151.48</v>
      </c>
      <c r="E905" s="25">
        <v>110669.89</v>
      </c>
      <c r="F905" s="35">
        <f t="shared" si="48"/>
        <v>66518.41</v>
      </c>
      <c r="G905" s="35">
        <f t="shared" si="50"/>
        <v>150.65952489021885</v>
      </c>
      <c r="H905" s="35">
        <f t="shared" si="49"/>
        <v>141.71609330594578</v>
      </c>
    </row>
    <row r="906" spans="1:8" ht="18" customHeight="1">
      <c r="A906" s="28"/>
      <c r="B906" s="28" t="s">
        <v>1576</v>
      </c>
      <c r="C906" s="28" t="s">
        <v>896</v>
      </c>
      <c r="D906" s="29">
        <v>15434.93</v>
      </c>
      <c r="E906" s="25">
        <v>36815.968</v>
      </c>
      <c r="F906" s="35">
        <f t="shared" si="48"/>
        <v>21381.038</v>
      </c>
      <c r="G906" s="35">
        <f t="shared" si="50"/>
        <v>138.52371212567854</v>
      </c>
      <c r="H906" s="35">
        <f t="shared" si="49"/>
        <v>130.01328148651922</v>
      </c>
    </row>
    <row r="907" spans="1:8" ht="24.75" customHeight="1">
      <c r="A907" s="28"/>
      <c r="B907" s="28" t="s">
        <v>1477</v>
      </c>
      <c r="C907" s="28" t="s">
        <v>904</v>
      </c>
      <c r="D907" s="29">
        <v>11019.256</v>
      </c>
      <c r="E907" s="25">
        <v>23907.979</v>
      </c>
      <c r="F907" s="35">
        <f t="shared" si="48"/>
        <v>12888.723</v>
      </c>
      <c r="G907" s="35">
        <f t="shared" si="50"/>
        <v>116.96545574401758</v>
      </c>
      <c r="H907" s="35">
        <f t="shared" si="49"/>
        <v>109.22421506925333</v>
      </c>
    </row>
    <row r="908" spans="1:8" ht="17.25" customHeight="1">
      <c r="A908" s="28"/>
      <c r="B908" s="28" t="s">
        <v>1392</v>
      </c>
      <c r="C908" s="28" t="s">
        <v>903</v>
      </c>
      <c r="D908" s="29">
        <v>5602.036</v>
      </c>
      <c r="E908" s="25">
        <v>11860.916</v>
      </c>
      <c r="F908" s="35">
        <f t="shared" si="48"/>
        <v>6258.879999999999</v>
      </c>
      <c r="G908" s="35">
        <f t="shared" si="50"/>
        <v>111.72509423359647</v>
      </c>
      <c r="H908" s="35">
        <f t="shared" si="49"/>
        <v>104.17082756137947</v>
      </c>
    </row>
    <row r="909" spans="1:8" ht="15.75" customHeight="1">
      <c r="A909" s="28"/>
      <c r="B909" s="28" t="s">
        <v>1482</v>
      </c>
      <c r="C909" s="28" t="s">
        <v>906</v>
      </c>
      <c r="D909" s="29">
        <v>5117.666</v>
      </c>
      <c r="E909" s="25">
        <v>10625.326</v>
      </c>
      <c r="F909" s="35">
        <f t="shared" si="48"/>
        <v>5507.659999999999</v>
      </c>
      <c r="G909" s="35">
        <f t="shared" si="50"/>
        <v>107.62054420902025</v>
      </c>
      <c r="H909" s="35">
        <f t="shared" si="49"/>
        <v>100.21272623986009</v>
      </c>
    </row>
    <row r="910" spans="1:8" ht="15" customHeight="1">
      <c r="A910" s="28"/>
      <c r="B910" s="28" t="s">
        <v>1390</v>
      </c>
      <c r="C910" s="28" t="s">
        <v>902</v>
      </c>
      <c r="D910" s="29">
        <v>16170.748</v>
      </c>
      <c r="E910" s="25">
        <v>31753.284</v>
      </c>
      <c r="F910" s="35">
        <f t="shared" si="48"/>
        <v>15582.536</v>
      </c>
      <c r="G910" s="35">
        <f t="shared" si="50"/>
        <v>96.36249355935793</v>
      </c>
      <c r="H910" s="35">
        <f t="shared" si="49"/>
        <v>89.35635833415745</v>
      </c>
    </row>
    <row r="911" spans="1:8" ht="14.25" customHeight="1">
      <c r="A911" s="28"/>
      <c r="B911" s="28" t="s">
        <v>1303</v>
      </c>
      <c r="C911" s="28" t="s">
        <v>1346</v>
      </c>
      <c r="D911" s="29">
        <v>41308.5</v>
      </c>
      <c r="E911" s="25">
        <v>72782.872</v>
      </c>
      <c r="F911" s="35">
        <f t="shared" si="48"/>
        <v>31474.372000000003</v>
      </c>
      <c r="G911" s="35">
        <f t="shared" si="50"/>
        <v>76.19345171090697</v>
      </c>
      <c r="H911" s="35">
        <f t="shared" si="49"/>
        <v>69.90693983124248</v>
      </c>
    </row>
    <row r="912" spans="1:8" ht="28.5" customHeight="1">
      <c r="A912" s="28"/>
      <c r="B912" s="28" t="s">
        <v>1478</v>
      </c>
      <c r="C912" s="28" t="s">
        <v>905</v>
      </c>
      <c r="D912" s="29">
        <v>7361.056</v>
      </c>
      <c r="E912" s="25">
        <v>12341.755</v>
      </c>
      <c r="F912" s="35">
        <f t="shared" si="48"/>
        <v>4980.699</v>
      </c>
      <c r="G912" s="35">
        <f t="shared" si="50"/>
        <v>67.6628326153204</v>
      </c>
      <c r="H912" s="35">
        <f t="shared" si="49"/>
        <v>61.68068981273882</v>
      </c>
    </row>
    <row r="913" spans="1:8" ht="20.25" customHeight="1">
      <c r="A913" s="28"/>
      <c r="B913" s="28" t="s">
        <v>1364</v>
      </c>
      <c r="C913" s="28" t="s">
        <v>898</v>
      </c>
      <c r="D913" s="29">
        <v>14463.427</v>
      </c>
      <c r="E913" s="25">
        <v>22062.973</v>
      </c>
      <c r="F913" s="35">
        <f t="shared" si="48"/>
        <v>7599.546000000002</v>
      </c>
      <c r="G913" s="35">
        <f t="shared" si="50"/>
        <v>52.54319049005469</v>
      </c>
      <c r="H913" s="35">
        <f t="shared" si="49"/>
        <v>47.100510470645716</v>
      </c>
    </row>
    <row r="914" spans="1:8" ht="13.5" customHeight="1">
      <c r="A914" s="28"/>
      <c r="B914" s="28" t="s">
        <v>1544</v>
      </c>
      <c r="C914" s="28" t="s">
        <v>907</v>
      </c>
      <c r="D914" s="29">
        <v>23036.157</v>
      </c>
      <c r="E914" s="25">
        <v>34838.293</v>
      </c>
      <c r="F914" s="35">
        <f t="shared" si="48"/>
        <v>11802.135999999999</v>
      </c>
      <c r="G914" s="35">
        <f t="shared" si="50"/>
        <v>51.23309413110875</v>
      </c>
      <c r="H914" s="35">
        <f t="shared" si="49"/>
        <v>45.83715782574844</v>
      </c>
    </row>
    <row r="915" spans="1:8" ht="13.5" customHeight="1">
      <c r="A915" s="28"/>
      <c r="B915" s="28" t="s">
        <v>1460</v>
      </c>
      <c r="C915" s="28" t="s">
        <v>899</v>
      </c>
      <c r="D915" s="29">
        <v>15898.48</v>
      </c>
      <c r="E915" s="25">
        <v>22345.223</v>
      </c>
      <c r="F915" s="35">
        <f t="shared" si="48"/>
        <v>6446.743000000002</v>
      </c>
      <c r="G915" s="35">
        <f t="shared" si="50"/>
        <v>40.549429882605146</v>
      </c>
      <c r="H915" s="35">
        <f t="shared" si="49"/>
        <v>35.53468244416573</v>
      </c>
    </row>
    <row r="916" spans="1:8" ht="13.5" customHeight="1">
      <c r="A916" s="28"/>
      <c r="B916" s="28" t="s">
        <v>1315</v>
      </c>
      <c r="C916" s="28" t="s">
        <v>1607</v>
      </c>
      <c r="D916" s="29">
        <v>13335.236</v>
      </c>
      <c r="E916" s="25">
        <v>18499.382</v>
      </c>
      <c r="F916" s="35">
        <f t="shared" si="48"/>
        <v>5164.146000000001</v>
      </c>
      <c r="G916" s="35">
        <f t="shared" si="50"/>
        <v>38.7255688613235</v>
      </c>
      <c r="H916" s="35">
        <f t="shared" si="49"/>
        <v>33.77589605457902</v>
      </c>
    </row>
    <row r="917" spans="1:8" ht="13.5" customHeight="1">
      <c r="A917" s="28"/>
      <c r="B917" s="28" t="s">
        <v>1471</v>
      </c>
      <c r="C917" s="28" t="s">
        <v>860</v>
      </c>
      <c r="D917" s="29">
        <v>45117.805</v>
      </c>
      <c r="E917" s="25">
        <v>57600.108</v>
      </c>
      <c r="F917" s="35">
        <f t="shared" si="48"/>
        <v>12482.303</v>
      </c>
      <c r="G917" s="35">
        <f t="shared" si="50"/>
        <v>27.666024532886734</v>
      </c>
      <c r="H917" s="35">
        <f t="shared" si="49"/>
        <v>23.110951843963147</v>
      </c>
    </row>
    <row r="918" spans="1:8" ht="13.5" customHeight="1">
      <c r="A918" s="28"/>
      <c r="B918" s="28" t="s">
        <v>1313</v>
      </c>
      <c r="C918" s="28" t="s">
        <v>1350</v>
      </c>
      <c r="D918" s="29">
        <v>26408.252</v>
      </c>
      <c r="E918" s="25">
        <v>33084.475</v>
      </c>
      <c r="F918" s="35">
        <f t="shared" si="48"/>
        <v>6676.222999999998</v>
      </c>
      <c r="G918" s="35">
        <f t="shared" si="50"/>
        <v>25.280821312974446</v>
      </c>
      <c r="H918" s="35">
        <f t="shared" si="49"/>
        <v>20.81085172085604</v>
      </c>
    </row>
    <row r="919" spans="1:8" ht="13.5" customHeight="1">
      <c r="A919" s="28"/>
      <c r="B919" s="28" t="s">
        <v>1574</v>
      </c>
      <c r="C919" s="28" t="s">
        <v>895</v>
      </c>
      <c r="D919" s="29">
        <v>27094.486</v>
      </c>
      <c r="E919" s="25">
        <v>32247.739</v>
      </c>
      <c r="F919" s="35">
        <f t="shared" si="48"/>
        <v>5153.253000000001</v>
      </c>
      <c r="G919" s="35">
        <f t="shared" si="50"/>
        <v>19.019563611577638</v>
      </c>
      <c r="H919" s="35">
        <f t="shared" si="49"/>
        <v>14.772993189741989</v>
      </c>
    </row>
    <row r="920" spans="1:8" ht="13.5" customHeight="1">
      <c r="A920" s="28"/>
      <c r="B920" s="28" t="s">
        <v>1329</v>
      </c>
      <c r="C920" s="28" t="s">
        <v>1615</v>
      </c>
      <c r="D920" s="29">
        <v>13181.086</v>
      </c>
      <c r="E920" s="25">
        <v>15521.684</v>
      </c>
      <c r="F920" s="35">
        <f t="shared" si="48"/>
        <v>2340.598</v>
      </c>
      <c r="G920" s="35">
        <f t="shared" si="50"/>
        <v>17.757247012878906</v>
      </c>
      <c r="H920" s="35">
        <f t="shared" si="49"/>
        <v>13.555715542358193</v>
      </c>
    </row>
    <row r="921" spans="1:8" ht="13.5" customHeight="1">
      <c r="A921" s="28"/>
      <c r="B921" s="28" t="s">
        <v>38</v>
      </c>
      <c r="C921" s="28" t="s">
        <v>39</v>
      </c>
      <c r="D921" s="29">
        <v>13271.897</v>
      </c>
      <c r="E921" s="25">
        <v>15225.857</v>
      </c>
      <c r="F921" s="35">
        <f t="shared" si="48"/>
        <v>1953.9599999999991</v>
      </c>
      <c r="G921" s="35">
        <f t="shared" si="50"/>
        <v>14.722537403658254</v>
      </c>
      <c r="H921" s="35">
        <f t="shared" si="49"/>
        <v>10.629283158110692</v>
      </c>
    </row>
    <row r="922" spans="1:8" ht="13.5" customHeight="1">
      <c r="A922" s="28"/>
      <c r="B922" s="28" t="s">
        <v>1583</v>
      </c>
      <c r="C922" s="28" t="s">
        <v>1612</v>
      </c>
      <c r="D922" s="29">
        <v>16374.002</v>
      </c>
      <c r="E922" s="25">
        <v>18483.389</v>
      </c>
      <c r="F922" s="35">
        <f t="shared" si="48"/>
        <v>2109.386999999999</v>
      </c>
      <c r="G922" s="35">
        <f t="shared" si="50"/>
        <v>12.882537818182737</v>
      </c>
      <c r="H922" s="35">
        <f t="shared" si="49"/>
        <v>8.854934021845096</v>
      </c>
    </row>
    <row r="923" spans="1:8" ht="13.5" customHeight="1">
      <c r="A923" s="28"/>
      <c r="B923" s="28" t="s">
        <v>22</v>
      </c>
      <c r="C923" s="28" t="s">
        <v>23</v>
      </c>
      <c r="D923" s="29">
        <v>15607.723</v>
      </c>
      <c r="E923" s="25">
        <v>17616.066</v>
      </c>
      <c r="F923" s="35">
        <f t="shared" si="48"/>
        <v>2008.342999999999</v>
      </c>
      <c r="G923" s="35">
        <f t="shared" si="50"/>
        <v>12.867623291366703</v>
      </c>
      <c r="H923" s="35">
        <f t="shared" si="49"/>
        <v>8.840551639380067</v>
      </c>
    </row>
    <row r="924" spans="1:8" ht="13.5" customHeight="1">
      <c r="A924" s="28"/>
      <c r="B924" s="28" t="s">
        <v>1598</v>
      </c>
      <c r="C924" s="28" t="s">
        <v>199</v>
      </c>
      <c r="D924" s="29">
        <v>42377.7</v>
      </c>
      <c r="E924" s="25">
        <v>47576.582</v>
      </c>
      <c r="F924" s="35">
        <f t="shared" si="48"/>
        <v>5198.882000000005</v>
      </c>
      <c r="G924" s="35">
        <f t="shared" si="50"/>
        <v>12.267966406860232</v>
      </c>
      <c r="H924" s="35">
        <f t="shared" si="49"/>
        <v>8.26229027265002</v>
      </c>
    </row>
    <row r="925" spans="1:8" ht="23.25" customHeight="1">
      <c r="A925" s="28"/>
      <c r="B925" s="28" t="s">
        <v>1464</v>
      </c>
      <c r="C925" s="28" t="s">
        <v>900</v>
      </c>
      <c r="D925" s="29">
        <v>51016.503</v>
      </c>
      <c r="E925" s="25">
        <v>56624.946</v>
      </c>
      <c r="F925" s="35">
        <f aca="true" t="shared" si="51" ref="F925:F996">E925-D925</f>
        <v>5608.443000000007</v>
      </c>
      <c r="G925" s="35">
        <f t="shared" si="50"/>
        <v>10.993389727241798</v>
      </c>
      <c r="H925" s="35">
        <f t="shared" si="49"/>
        <v>7.033189979129695</v>
      </c>
    </row>
    <row r="926" spans="1:8" ht="13.5" customHeight="1">
      <c r="A926" s="28"/>
      <c r="B926" s="28" t="s">
        <v>1325</v>
      </c>
      <c r="C926" s="28" t="s">
        <v>1611</v>
      </c>
      <c r="D926" s="29">
        <v>21147.785</v>
      </c>
      <c r="E926" s="25">
        <v>23388.802</v>
      </c>
      <c r="F926" s="35">
        <f t="shared" si="51"/>
        <v>2241.017</v>
      </c>
      <c r="G926" s="35">
        <f t="shared" si="50"/>
        <v>10.59693485629818</v>
      </c>
      <c r="H926" s="35">
        <f t="shared" si="49"/>
        <v>6.650880459399411</v>
      </c>
    </row>
    <row r="927" spans="1:8" ht="13.5" customHeight="1">
      <c r="A927" s="28"/>
      <c r="B927" s="28" t="s">
        <v>1592</v>
      </c>
      <c r="C927" s="28" t="s">
        <v>1</v>
      </c>
      <c r="D927" s="29">
        <v>25290.411</v>
      </c>
      <c r="E927" s="25">
        <v>27916.091</v>
      </c>
      <c r="F927" s="35">
        <f t="shared" si="51"/>
        <v>2625.6800000000003</v>
      </c>
      <c r="G927" s="35">
        <f t="shared" si="50"/>
        <v>10.382116763543303</v>
      </c>
      <c r="H927" s="35">
        <f aca="true" t="shared" si="52" ref="H927:H998">(((E927/(D927/0.9643204))-1)*100)</f>
        <v>6.443726990266785</v>
      </c>
    </row>
    <row r="928" spans="1:8" ht="13.5" customHeight="1">
      <c r="A928" s="28"/>
      <c r="B928" s="28" t="s">
        <v>918</v>
      </c>
      <c r="C928" s="28" t="s">
        <v>919</v>
      </c>
      <c r="D928" s="29">
        <v>1526495.5</v>
      </c>
      <c r="E928" s="25">
        <v>1655448.341</v>
      </c>
      <c r="F928" s="35">
        <f t="shared" si="51"/>
        <v>128952.84100000001</v>
      </c>
      <c r="G928" s="35">
        <f t="shared" si="50"/>
        <v>8.44763977358598</v>
      </c>
      <c r="H928" s="35">
        <f t="shared" si="52"/>
        <v>4.578271365520314</v>
      </c>
    </row>
    <row r="929" spans="1:8" ht="13.5" customHeight="1">
      <c r="A929" s="28"/>
      <c r="B929" s="28" t="s">
        <v>1310</v>
      </c>
      <c r="C929" s="28" t="s">
        <v>1311</v>
      </c>
      <c r="D929" s="29">
        <v>21818.067</v>
      </c>
      <c r="E929" s="25">
        <v>23547.135</v>
      </c>
      <c r="F929" s="35">
        <f t="shared" si="51"/>
        <v>1729.0679999999993</v>
      </c>
      <c r="G929" s="35">
        <f t="shared" si="50"/>
        <v>7.924936704979402</v>
      </c>
      <c r="H929" s="35">
        <f t="shared" si="52"/>
        <v>4.074218133320429</v>
      </c>
    </row>
    <row r="930" spans="1:8" ht="13.5" customHeight="1">
      <c r="A930" s="28"/>
      <c r="B930" s="28" t="s">
        <v>1419</v>
      </c>
      <c r="C930" s="28" t="s">
        <v>917</v>
      </c>
      <c r="D930" s="29">
        <v>228209.653</v>
      </c>
      <c r="E930" s="25">
        <v>245846.404</v>
      </c>
      <c r="F930" s="35">
        <f t="shared" si="51"/>
        <v>17636.75100000002</v>
      </c>
      <c r="G930" s="35">
        <f t="shared" si="50"/>
        <v>7.72831068631441</v>
      </c>
      <c r="H930" s="35">
        <f t="shared" si="52"/>
        <v>3.8846076523509687</v>
      </c>
    </row>
    <row r="931" spans="1:8" ht="13.5" customHeight="1">
      <c r="A931" s="28"/>
      <c r="B931" s="28" t="s">
        <v>1348</v>
      </c>
      <c r="C931" s="28" t="s">
        <v>1605</v>
      </c>
      <c r="D931" s="29">
        <v>24334.727</v>
      </c>
      <c r="E931" s="25">
        <v>26006.773</v>
      </c>
      <c r="F931" s="35">
        <f t="shared" si="51"/>
        <v>1672.046000000002</v>
      </c>
      <c r="G931" s="35">
        <f t="shared" si="50"/>
        <v>6.871028386716649</v>
      </c>
      <c r="H931" s="35">
        <f t="shared" si="52"/>
        <v>3.057912842289956</v>
      </c>
    </row>
    <row r="932" spans="1:8" ht="13.5" customHeight="1">
      <c r="A932" s="28"/>
      <c r="B932" s="28" t="s">
        <v>1554</v>
      </c>
      <c r="C932" s="28" t="s">
        <v>916</v>
      </c>
      <c r="D932" s="29">
        <v>610454.185</v>
      </c>
      <c r="E932" s="25">
        <v>649255.528</v>
      </c>
      <c r="F932" s="35">
        <f t="shared" si="51"/>
        <v>38801.34299999999</v>
      </c>
      <c r="G932" s="35">
        <f t="shared" si="50"/>
        <v>6.356143336129305</v>
      </c>
      <c r="H932" s="35">
        <f t="shared" si="52"/>
        <v>2.561398684353544</v>
      </c>
    </row>
    <row r="933" spans="1:8" ht="13.5" customHeight="1">
      <c r="A933" s="28"/>
      <c r="B933" s="28" t="s">
        <v>920</v>
      </c>
      <c r="C933" s="28" t="s">
        <v>921</v>
      </c>
      <c r="D933" s="29">
        <v>203172.2</v>
      </c>
      <c r="E933" s="25">
        <v>215093.023</v>
      </c>
      <c r="F933" s="35">
        <f t="shared" si="51"/>
        <v>11920.822999999975</v>
      </c>
      <c r="G933" s="35">
        <f t="shared" si="50"/>
        <v>5.867349470055427</v>
      </c>
      <c r="H933" s="35">
        <f t="shared" si="52"/>
        <v>2.0900447879036443</v>
      </c>
    </row>
    <row r="934" spans="1:8" ht="13.5" customHeight="1">
      <c r="A934" s="28"/>
      <c r="B934" s="28" t="s">
        <v>1371</v>
      </c>
      <c r="C934" s="28" t="s">
        <v>1481</v>
      </c>
      <c r="D934" s="29">
        <v>45739.402</v>
      </c>
      <c r="E934" s="25">
        <v>48013.081</v>
      </c>
      <c r="F934" s="35">
        <f t="shared" si="51"/>
        <v>2273.6789999999964</v>
      </c>
      <c r="G934" s="35">
        <f t="shared" si="50"/>
        <v>4.970941683933683</v>
      </c>
      <c r="H934" s="35">
        <f t="shared" si="52"/>
        <v>1.2256204730275888</v>
      </c>
    </row>
    <row r="935" spans="1:8" ht="13.5" customHeight="1">
      <c r="A935" s="28"/>
      <c r="B935" s="28" t="s">
        <v>36</v>
      </c>
      <c r="C935" s="28" t="s">
        <v>37</v>
      </c>
      <c r="D935" s="29">
        <v>17774.395</v>
      </c>
      <c r="E935" s="25">
        <v>18641.517</v>
      </c>
      <c r="F935" s="35">
        <f t="shared" si="51"/>
        <v>867.1219999999994</v>
      </c>
      <c r="G935" s="35">
        <f t="shared" si="50"/>
        <v>4.87848953508685</v>
      </c>
      <c r="H935" s="35">
        <f t="shared" si="52"/>
        <v>1.1364669798707538</v>
      </c>
    </row>
    <row r="936" spans="1:8" ht="13.5" customHeight="1">
      <c r="A936" s="28"/>
      <c r="B936" s="28" t="s">
        <v>34</v>
      </c>
      <c r="C936" s="28" t="s">
        <v>35</v>
      </c>
      <c r="D936" s="29">
        <v>37171.153</v>
      </c>
      <c r="E936" s="25">
        <v>38878.899</v>
      </c>
      <c r="F936" s="35">
        <f t="shared" si="51"/>
        <v>1707.7459999999992</v>
      </c>
      <c r="G936" s="35">
        <f t="shared" si="50"/>
        <v>4.594277718530826</v>
      </c>
      <c r="H936" s="35">
        <f t="shared" si="52"/>
        <v>0.8623957272447358</v>
      </c>
    </row>
    <row r="937" spans="1:8" ht="13.5" customHeight="1">
      <c r="A937" s="28"/>
      <c r="B937" s="28" t="s">
        <v>13</v>
      </c>
      <c r="C937" s="28" t="s">
        <v>14</v>
      </c>
      <c r="D937" s="29">
        <v>13608.267</v>
      </c>
      <c r="E937" s="25">
        <v>13979.684</v>
      </c>
      <c r="F937" s="35">
        <f t="shared" si="51"/>
        <v>371.41699999999946</v>
      </c>
      <c r="G937" s="35">
        <f t="shared" si="50"/>
        <v>2.729348270430032</v>
      </c>
      <c r="H937" s="35">
        <f t="shared" si="52"/>
        <v>-0.9359937841196264</v>
      </c>
    </row>
    <row r="938" spans="1:8" ht="13.5" customHeight="1">
      <c r="A938" s="28"/>
      <c r="B938" s="28" t="s">
        <v>1323</v>
      </c>
      <c r="C938" s="28" t="s">
        <v>1610</v>
      </c>
      <c r="D938" s="29">
        <v>12138.777</v>
      </c>
      <c r="E938" s="25">
        <v>12452.71</v>
      </c>
      <c r="F938" s="35">
        <f t="shared" si="51"/>
        <v>313.9329999999991</v>
      </c>
      <c r="G938" s="35">
        <f t="shared" si="50"/>
        <v>2.5861995817206163</v>
      </c>
      <c r="H938" s="35">
        <f t="shared" si="52"/>
        <v>-1.0740349848753383</v>
      </c>
    </row>
    <row r="939" spans="1:8" ht="13.5" customHeight="1">
      <c r="A939" s="28"/>
      <c r="B939" s="28" t="s">
        <v>1594</v>
      </c>
      <c r="C939" s="28" t="s">
        <v>2</v>
      </c>
      <c r="D939" s="29">
        <v>13147.606</v>
      </c>
      <c r="E939" s="25">
        <v>13392.053</v>
      </c>
      <c r="F939" s="35">
        <f t="shared" si="51"/>
        <v>244.44700000000012</v>
      </c>
      <c r="G939" s="35">
        <f t="shared" si="50"/>
        <v>1.8592510301875587</v>
      </c>
      <c r="H939" s="35">
        <f t="shared" si="52"/>
        <v>-1.7750463028691321</v>
      </c>
    </row>
    <row r="940" spans="1:8" ht="13.5" customHeight="1">
      <c r="A940" s="28"/>
      <c r="B940" s="28" t="s">
        <v>32</v>
      </c>
      <c r="C940" s="28" t="s">
        <v>33</v>
      </c>
      <c r="D940" s="29">
        <v>14433.746</v>
      </c>
      <c r="E940" s="25">
        <v>14471.034</v>
      </c>
      <c r="F940" s="35">
        <f t="shared" si="51"/>
        <v>37.288000000000466</v>
      </c>
      <c r="G940" s="35">
        <f t="shared" si="50"/>
        <v>0.25833903409413495</v>
      </c>
      <c r="H940" s="35">
        <f t="shared" si="52"/>
        <v>-3.318838399306734</v>
      </c>
    </row>
    <row r="941" spans="1:8" ht="13.5" customHeight="1">
      <c r="A941" s="28"/>
      <c r="B941" s="28" t="s">
        <v>4</v>
      </c>
      <c r="C941" s="28" t="s">
        <v>5</v>
      </c>
      <c r="D941" s="29">
        <v>14719.628</v>
      </c>
      <c r="E941" s="25">
        <v>14554.82</v>
      </c>
      <c r="F941" s="35">
        <f t="shared" si="51"/>
        <v>-164.8080000000009</v>
      </c>
      <c r="G941" s="35">
        <f t="shared" si="50"/>
        <v>-1.119647860666051</v>
      </c>
      <c r="H941" s="35">
        <f t="shared" si="52"/>
        <v>-4.647659272856631</v>
      </c>
    </row>
    <row r="942" spans="1:8" ht="13.5" customHeight="1">
      <c r="A942" s="28"/>
      <c r="B942" s="28" t="s">
        <v>24</v>
      </c>
      <c r="C942" s="28" t="s">
        <v>25</v>
      </c>
      <c r="D942" s="29">
        <v>16638.5</v>
      </c>
      <c r="E942" s="25">
        <v>16312.378</v>
      </c>
      <c r="F942" s="35">
        <f t="shared" si="51"/>
        <v>-326.1219999999994</v>
      </c>
      <c r="G942" s="35">
        <f t="shared" si="50"/>
        <v>-1.9600444751630253</v>
      </c>
      <c r="H942" s="35">
        <f t="shared" si="52"/>
        <v>-5.4580708723069975</v>
      </c>
    </row>
    <row r="943" spans="1:8" ht="13.5" customHeight="1">
      <c r="A943" s="28"/>
      <c r="B943" s="28" t="s">
        <v>1413</v>
      </c>
      <c r="C943" s="28" t="s">
        <v>914</v>
      </c>
      <c r="D943" s="29">
        <v>9502532.393</v>
      </c>
      <c r="E943" s="25">
        <v>9293315.927</v>
      </c>
      <c r="F943" s="35">
        <f t="shared" si="51"/>
        <v>-209216.46600000001</v>
      </c>
      <c r="G943" s="35">
        <f t="shared" si="50"/>
        <v>-2.2016916896186345</v>
      </c>
      <c r="H943" s="35">
        <f t="shared" si="52"/>
        <v>-5.691096210809721</v>
      </c>
    </row>
    <row r="944" spans="1:8" ht="18" customHeight="1">
      <c r="A944" s="28"/>
      <c r="B944" s="28" t="s">
        <v>1602</v>
      </c>
      <c r="C944" s="28" t="s">
        <v>12</v>
      </c>
      <c r="D944" s="29">
        <v>17766.57</v>
      </c>
      <c r="E944" s="25">
        <v>17321.414</v>
      </c>
      <c r="F944" s="35">
        <f t="shared" si="51"/>
        <v>-445.15599999999904</v>
      </c>
      <c r="G944" s="35">
        <f t="shared" si="50"/>
        <v>-2.5055821129233102</v>
      </c>
      <c r="H944" s="35">
        <f t="shared" si="52"/>
        <v>-5.98414394536706</v>
      </c>
    </row>
    <row r="945" spans="1:8" ht="18" customHeight="1">
      <c r="A945" s="28"/>
      <c r="B945" s="28" t="s">
        <v>1333</v>
      </c>
      <c r="C945" s="28" t="s">
        <v>1617</v>
      </c>
      <c r="D945" s="29">
        <v>20829.967</v>
      </c>
      <c r="E945" s="25">
        <v>20172.424</v>
      </c>
      <c r="F945" s="35">
        <f t="shared" si="51"/>
        <v>-657.5430000000015</v>
      </c>
      <c r="G945" s="35">
        <f t="shared" si="50"/>
        <v>-3.1567164748748877</v>
      </c>
      <c r="H945" s="35">
        <f t="shared" si="52"/>
        <v>-6.612046093737945</v>
      </c>
    </row>
    <row r="946" spans="1:8" ht="22.5" customHeight="1">
      <c r="A946" s="28"/>
      <c r="B946" s="28" t="s">
        <v>18</v>
      </c>
      <c r="C946" s="28" t="s">
        <v>19</v>
      </c>
      <c r="D946" s="29">
        <v>14191.628</v>
      </c>
      <c r="E946" s="25">
        <v>13684.116</v>
      </c>
      <c r="F946" s="35">
        <f t="shared" si="51"/>
        <v>-507.5120000000006</v>
      </c>
      <c r="G946" s="35">
        <f t="shared" si="50"/>
        <v>-3.576136578551814</v>
      </c>
      <c r="H946" s="35">
        <f t="shared" si="52"/>
        <v>-7.016501455883716</v>
      </c>
    </row>
    <row r="947" spans="1:8" ht="20.25" customHeight="1">
      <c r="A947" s="28"/>
      <c r="B947" s="28" t="s">
        <v>30</v>
      </c>
      <c r="C947" s="28" t="s">
        <v>31</v>
      </c>
      <c r="D947" s="29">
        <v>21021.851</v>
      </c>
      <c r="E947" s="25">
        <v>19790.606</v>
      </c>
      <c r="F947" s="35">
        <f t="shared" si="51"/>
        <v>-1231.244999999999</v>
      </c>
      <c r="G947" s="35">
        <f t="shared" si="50"/>
        <v>-5.856977104442418</v>
      </c>
      <c r="H947" s="35">
        <f t="shared" si="52"/>
        <v>-9.215962504146757</v>
      </c>
    </row>
    <row r="948" spans="1:8" ht="13.5" customHeight="1">
      <c r="A948" s="28"/>
      <c r="B948" s="28" t="s">
        <v>16</v>
      </c>
      <c r="C948" s="28" t="s">
        <v>17</v>
      </c>
      <c r="D948" s="29">
        <v>19166.879</v>
      </c>
      <c r="E948" s="25">
        <v>17591.211</v>
      </c>
      <c r="F948" s="35">
        <f t="shared" si="51"/>
        <v>-1575.6680000000015</v>
      </c>
      <c r="G948" s="35">
        <f t="shared" si="50"/>
        <v>-8.22078544973337</v>
      </c>
      <c r="H948" s="35">
        <f t="shared" si="52"/>
        <v>-11.495431113201061</v>
      </c>
    </row>
    <row r="949" spans="1:8" s="9" customFormat="1" ht="18.75" customHeight="1">
      <c r="A949" s="28"/>
      <c r="B949" s="28" t="s">
        <v>20</v>
      </c>
      <c r="C949" s="28" t="s">
        <v>21</v>
      </c>
      <c r="D949" s="29">
        <v>22560.195</v>
      </c>
      <c r="E949" s="25">
        <v>20653.601</v>
      </c>
      <c r="F949" s="35">
        <f t="shared" si="51"/>
        <v>-1906.594000000001</v>
      </c>
      <c r="G949" s="35">
        <f t="shared" si="50"/>
        <v>-8.451141490576664</v>
      </c>
      <c r="H949" s="35">
        <f t="shared" si="52"/>
        <v>-11.717568142649482</v>
      </c>
    </row>
    <row r="950" spans="1:8" ht="21.75" customHeight="1">
      <c r="A950" s="28"/>
      <c r="B950" s="28" t="s">
        <v>1585</v>
      </c>
      <c r="C950" s="28" t="s">
        <v>1613</v>
      </c>
      <c r="D950" s="29">
        <v>19981.962</v>
      </c>
      <c r="E950" s="25">
        <v>18018.939</v>
      </c>
      <c r="F950" s="35">
        <f t="shared" si="51"/>
        <v>-1963.023000000001</v>
      </c>
      <c r="G950" s="35">
        <f t="shared" si="50"/>
        <v>-9.82397524327191</v>
      </c>
      <c r="H950" s="35">
        <f t="shared" si="52"/>
        <v>-13.04141973618207</v>
      </c>
    </row>
    <row r="951" spans="1:8" ht="21.75" customHeight="1">
      <c r="A951" s="28"/>
      <c r="B951" s="28" t="s">
        <v>1469</v>
      </c>
      <c r="C951" s="28" t="s">
        <v>901</v>
      </c>
      <c r="D951" s="29">
        <v>149219.399</v>
      </c>
      <c r="E951" s="25">
        <v>133847.618</v>
      </c>
      <c r="F951" s="35">
        <f t="shared" si="51"/>
        <v>-15371.781000000017</v>
      </c>
      <c r="G951" s="35">
        <f t="shared" si="50"/>
        <v>-10.301462881511814</v>
      </c>
      <c r="H951" s="35">
        <f t="shared" si="52"/>
        <v>-13.501870806484629</v>
      </c>
    </row>
    <row r="952" spans="1:8" ht="28.5" customHeight="1">
      <c r="A952" s="28"/>
      <c r="B952" s="28" t="s">
        <v>912</v>
      </c>
      <c r="C952" s="28" t="s">
        <v>913</v>
      </c>
      <c r="D952" s="29">
        <v>30323.905</v>
      </c>
      <c r="E952" s="25">
        <v>27092.103</v>
      </c>
      <c r="F952" s="35">
        <f t="shared" si="51"/>
        <v>-3231.8019999999997</v>
      </c>
      <c r="G952" s="35">
        <f t="shared" si="50"/>
        <v>-10.657604948966826</v>
      </c>
      <c r="H952" s="35">
        <f t="shared" si="52"/>
        <v>-13.84530586742968</v>
      </c>
    </row>
    <row r="953" spans="1:191" s="101" customFormat="1" ht="18" customHeight="1" thickBot="1">
      <c r="A953" s="28"/>
      <c r="B953" s="28" t="s">
        <v>28</v>
      </c>
      <c r="C953" s="28" t="s">
        <v>29</v>
      </c>
      <c r="D953" s="29">
        <v>15408.036</v>
      </c>
      <c r="E953" s="25">
        <v>13657.445</v>
      </c>
      <c r="F953" s="35">
        <f t="shared" si="51"/>
        <v>-1750.5910000000003</v>
      </c>
      <c r="G953" s="35">
        <f t="shared" si="50"/>
        <v>-11.361545365029002</v>
      </c>
      <c r="H953" s="35">
        <f t="shared" si="52"/>
        <v>-14.524129971022914</v>
      </c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  <c r="ER953" s="9"/>
      <c r="ES953" s="9"/>
      <c r="ET953" s="9"/>
      <c r="EU953" s="9"/>
      <c r="EV953" s="9"/>
      <c r="EW953" s="9"/>
      <c r="EX953" s="9"/>
      <c r="EY953" s="9"/>
      <c r="EZ953" s="9"/>
      <c r="FA953" s="9"/>
      <c r="FB953" s="9"/>
      <c r="FC953" s="9"/>
      <c r="FD953" s="9"/>
      <c r="FE953" s="9"/>
      <c r="FF953" s="9"/>
      <c r="FG953" s="9"/>
      <c r="FH953" s="9"/>
      <c r="FI953" s="9"/>
      <c r="FJ953" s="9"/>
      <c r="FK953" s="9"/>
      <c r="FL953" s="9"/>
      <c r="FM953" s="9"/>
      <c r="FN953" s="9"/>
      <c r="FO953" s="9"/>
      <c r="FP953" s="9"/>
      <c r="FQ953" s="9"/>
      <c r="FR953" s="9"/>
      <c r="FS953" s="9"/>
      <c r="FT953" s="9"/>
      <c r="FU953" s="9"/>
      <c r="FV953" s="9"/>
      <c r="FW953" s="9"/>
      <c r="FX953" s="9"/>
      <c r="FY953" s="9"/>
      <c r="FZ953" s="9"/>
      <c r="GA953" s="9"/>
      <c r="GB953" s="9"/>
      <c r="GC953" s="9"/>
      <c r="GD953" s="9"/>
      <c r="GE953" s="9"/>
      <c r="GF953" s="9"/>
      <c r="GG953" s="9"/>
      <c r="GH953" s="9"/>
      <c r="GI953" s="9"/>
    </row>
    <row r="954" spans="1:8" ht="17.25" customHeight="1">
      <c r="A954" s="28"/>
      <c r="B954" s="28" t="s">
        <v>26</v>
      </c>
      <c r="C954" s="28" t="s">
        <v>27</v>
      </c>
      <c r="D954" s="29">
        <v>21071.892</v>
      </c>
      <c r="E954" s="25">
        <v>18394.183</v>
      </c>
      <c r="F954" s="35">
        <f t="shared" si="51"/>
        <v>-2677.708999999999</v>
      </c>
      <c r="G954" s="35">
        <f t="shared" si="50"/>
        <v>-12.70749204675118</v>
      </c>
      <c r="H954" s="35">
        <f t="shared" si="52"/>
        <v>-15.822053813519933</v>
      </c>
    </row>
    <row r="955" spans="1:8" s="9" customFormat="1" ht="17.25" customHeight="1">
      <c r="A955" s="28"/>
      <c r="B955" s="28" t="s">
        <v>1331</v>
      </c>
      <c r="C955" s="28" t="s">
        <v>1616</v>
      </c>
      <c r="D955" s="29">
        <v>32569.099</v>
      </c>
      <c r="E955" s="25">
        <v>28395.363</v>
      </c>
      <c r="F955" s="35">
        <f t="shared" si="51"/>
        <v>-4173.735999999997</v>
      </c>
      <c r="G955" s="35">
        <f t="shared" si="50"/>
        <v>-12.815018309226167</v>
      </c>
      <c r="H955" s="35">
        <f t="shared" si="52"/>
        <v>-15.925743581960305</v>
      </c>
    </row>
    <row r="956" spans="1:8" s="9" customFormat="1" ht="28.5" customHeight="1">
      <c r="A956" s="28"/>
      <c r="B956" s="28" t="s">
        <v>1394</v>
      </c>
      <c r="C956" s="28" t="s">
        <v>908</v>
      </c>
      <c r="D956" s="29">
        <v>33934.739</v>
      </c>
      <c r="E956" s="25">
        <v>29482.993</v>
      </c>
      <c r="F956" s="35">
        <f t="shared" si="51"/>
        <v>-4451.746000000003</v>
      </c>
      <c r="G956" s="35">
        <f t="shared" si="50"/>
        <v>-13.118550874960322</v>
      </c>
      <c r="H956" s="35">
        <f t="shared" si="52"/>
        <v>-16.218446227162087</v>
      </c>
    </row>
    <row r="957" spans="1:8" s="9" customFormat="1" ht="20.25" customHeight="1">
      <c r="A957" s="28"/>
      <c r="B957" s="28" t="s">
        <v>1327</v>
      </c>
      <c r="C957" s="28" t="s">
        <v>1614</v>
      </c>
      <c r="D957" s="29">
        <v>18457.485</v>
      </c>
      <c r="E957" s="25">
        <v>15500.331</v>
      </c>
      <c r="F957" s="35">
        <f t="shared" si="51"/>
        <v>-2957.1540000000005</v>
      </c>
      <c r="G957" s="35">
        <f t="shared" si="50"/>
        <v>-16.021435206367496</v>
      </c>
      <c r="H957" s="35">
        <f t="shared" si="52"/>
        <v>-19.017756806778397</v>
      </c>
    </row>
    <row r="958" spans="1:8" ht="19.5" customHeight="1">
      <c r="A958" s="28"/>
      <c r="B958" s="28" t="s">
        <v>893</v>
      </c>
      <c r="C958" s="28" t="s">
        <v>894</v>
      </c>
      <c r="D958" s="29">
        <v>121549.234</v>
      </c>
      <c r="E958" s="25">
        <v>98011.485</v>
      </c>
      <c r="F958" s="35">
        <f t="shared" si="51"/>
        <v>-23537.748999999996</v>
      </c>
      <c r="G958" s="35">
        <f t="shared" si="50"/>
        <v>-19.364785959901642</v>
      </c>
      <c r="H958" s="35">
        <f t="shared" si="52"/>
        <v>-22.241818142766732</v>
      </c>
    </row>
    <row r="959" spans="1:8" ht="18" customHeight="1">
      <c r="A959" s="28"/>
      <c r="B959" s="28" t="s">
        <v>1603</v>
      </c>
      <c r="C959" s="28" t="s">
        <v>15</v>
      </c>
      <c r="D959" s="29">
        <v>28804.333</v>
      </c>
      <c r="E959" s="25">
        <v>23143.489</v>
      </c>
      <c r="F959" s="35">
        <f t="shared" si="51"/>
        <v>-5660.843999999997</v>
      </c>
      <c r="G959" s="35">
        <f t="shared" si="50"/>
        <v>-19.652751549567206</v>
      </c>
      <c r="H959" s="35">
        <f t="shared" si="52"/>
        <v>-22.519509235379264</v>
      </c>
    </row>
    <row r="960" spans="1:8" ht="18" customHeight="1">
      <c r="A960" s="28"/>
      <c r="B960" s="28" t="s">
        <v>10</v>
      </c>
      <c r="C960" s="28" t="s">
        <v>11</v>
      </c>
      <c r="D960" s="29">
        <v>15707.28</v>
      </c>
      <c r="E960" s="25">
        <v>12438.08</v>
      </c>
      <c r="F960" s="35">
        <f t="shared" si="51"/>
        <v>-3269.2000000000007</v>
      </c>
      <c r="G960" s="35">
        <f t="shared" si="50"/>
        <v>-20.813278938173895</v>
      </c>
      <c r="H960" s="35">
        <f t="shared" si="52"/>
        <v>-23.638629470971427</v>
      </c>
    </row>
    <row r="961" spans="1:8" ht="18" customHeight="1">
      <c r="A961" s="28"/>
      <c r="B961" s="28" t="s">
        <v>6</v>
      </c>
      <c r="C961" s="28" t="s">
        <v>7</v>
      </c>
      <c r="D961" s="29">
        <v>33453.406</v>
      </c>
      <c r="E961" s="25">
        <v>26393.229</v>
      </c>
      <c r="F961" s="35">
        <f t="shared" si="51"/>
        <v>-7060.177000000003</v>
      </c>
      <c r="G961" s="35">
        <f t="shared" si="50"/>
        <v>-21.104508760632633</v>
      </c>
      <c r="H961" s="35">
        <f t="shared" si="52"/>
        <v>-23.919468329856763</v>
      </c>
    </row>
    <row r="962" spans="1:8" ht="18" customHeight="1">
      <c r="A962" s="28"/>
      <c r="B962" s="28" t="s">
        <v>1492</v>
      </c>
      <c r="C962" s="28" t="s">
        <v>915</v>
      </c>
      <c r="D962" s="29">
        <v>226990.459</v>
      </c>
      <c r="E962" s="25">
        <v>172484.616</v>
      </c>
      <c r="F962" s="35">
        <f t="shared" si="51"/>
        <v>-54505.84299999999</v>
      </c>
      <c r="G962" s="35">
        <f t="shared" si="50"/>
        <v>-24.01239384250947</v>
      </c>
      <c r="H962" s="35">
        <f t="shared" si="52"/>
        <v>-26.72360123516627</v>
      </c>
    </row>
    <row r="963" spans="1:8" ht="18.75" customHeight="1">
      <c r="A963" s="28"/>
      <c r="B963" s="28" t="s">
        <v>1600</v>
      </c>
      <c r="C963" s="28" t="s">
        <v>9</v>
      </c>
      <c r="D963" s="29">
        <v>42601.63</v>
      </c>
      <c r="E963" s="25">
        <v>29674.116</v>
      </c>
      <c r="F963" s="35">
        <f t="shared" si="51"/>
        <v>-12927.513999999996</v>
      </c>
      <c r="G963" s="35">
        <f t="shared" si="50"/>
        <v>-30.345115902842203</v>
      </c>
      <c r="H963" s="35">
        <f t="shared" si="52"/>
        <v>-32.83037430547516</v>
      </c>
    </row>
    <row r="964" spans="1:8" ht="13.5" customHeight="1">
      <c r="A964" s="28"/>
      <c r="B964" s="28" t="s">
        <v>1596</v>
      </c>
      <c r="C964" s="28" t="s">
        <v>3</v>
      </c>
      <c r="D964" s="29">
        <v>38101.931</v>
      </c>
      <c r="E964" s="25">
        <v>25462.429</v>
      </c>
      <c r="F964" s="35">
        <f t="shared" si="51"/>
        <v>-12639.501999999997</v>
      </c>
      <c r="G964" s="35">
        <f t="shared" si="50"/>
        <v>-33.17286465087557</v>
      </c>
      <c r="H964" s="35">
        <f t="shared" si="52"/>
        <v>-35.557230109278194</v>
      </c>
    </row>
    <row r="965" spans="1:8" ht="15.75" customHeight="1">
      <c r="A965" s="28"/>
      <c r="B965" s="28" t="s">
        <v>1545</v>
      </c>
      <c r="C965" s="28" t="s">
        <v>909</v>
      </c>
      <c r="D965" s="29">
        <v>35206.126</v>
      </c>
      <c r="E965" s="25">
        <v>23474.535</v>
      </c>
      <c r="F965" s="35">
        <f t="shared" si="51"/>
        <v>-11731.590999999997</v>
      </c>
      <c r="G965" s="35">
        <f t="shared" si="50"/>
        <v>-33.322584257069344</v>
      </c>
      <c r="H965" s="35">
        <f t="shared" si="52"/>
        <v>-35.701607779810814</v>
      </c>
    </row>
    <row r="966" spans="1:8" ht="14.25" customHeight="1">
      <c r="A966" s="28"/>
      <c r="B966" s="28" t="s">
        <v>1369</v>
      </c>
      <c r="C966" s="28" t="s">
        <v>1401</v>
      </c>
      <c r="D966" s="29">
        <v>691532.183</v>
      </c>
      <c r="E966" s="25">
        <v>383602.487</v>
      </c>
      <c r="F966" s="35">
        <f t="shared" si="51"/>
        <v>-307929.69599999994</v>
      </c>
      <c r="G966" s="35">
        <f t="shared" si="50"/>
        <v>-44.528613934371286</v>
      </c>
      <c r="H966" s="35">
        <f t="shared" si="52"/>
        <v>-46.507810800638495</v>
      </c>
    </row>
    <row r="967" spans="1:8" ht="16.5" customHeight="1">
      <c r="A967" s="28"/>
      <c r="B967" s="28" t="s">
        <v>1367</v>
      </c>
      <c r="C967" s="28" t="s">
        <v>1400</v>
      </c>
      <c r="D967" s="29">
        <v>59842.118</v>
      </c>
      <c r="E967" s="25">
        <v>20374.948</v>
      </c>
      <c r="F967" s="35">
        <f t="shared" si="51"/>
        <v>-39467.17</v>
      </c>
      <c r="G967" s="35">
        <f t="shared" si="50"/>
        <v>-65.95216098467638</v>
      </c>
      <c r="H967" s="35">
        <f t="shared" si="52"/>
        <v>-67.16697426160752</v>
      </c>
    </row>
    <row r="968" spans="1:8" ht="29.25" customHeight="1">
      <c r="A968" s="28"/>
      <c r="B968" s="28" t="s">
        <v>1397</v>
      </c>
      <c r="C968" s="28" t="s">
        <v>910</v>
      </c>
      <c r="D968" s="29">
        <v>177443.708</v>
      </c>
      <c r="E968" s="25">
        <v>59176.032</v>
      </c>
      <c r="F968" s="35">
        <f t="shared" si="51"/>
        <v>-118267.676</v>
      </c>
      <c r="G968" s="35">
        <f aca="true" t="shared" si="53" ref="G968:G1039">(E968/D968-1)*100</f>
        <v>-66.65081412748657</v>
      </c>
      <c r="H968" s="35">
        <f t="shared" si="52"/>
        <v>-67.8406997397435</v>
      </c>
    </row>
    <row r="969" spans="1:8" s="101" customFormat="1" ht="15.75" customHeight="1" thickBot="1">
      <c r="A969" s="44"/>
      <c r="B969" s="44" t="s">
        <v>1362</v>
      </c>
      <c r="C969" s="44" t="s">
        <v>897</v>
      </c>
      <c r="D969" s="46">
        <v>133029.164</v>
      </c>
      <c r="E969" s="47">
        <v>31033.3</v>
      </c>
      <c r="F969" s="48">
        <f t="shared" si="51"/>
        <v>-101995.86399999999</v>
      </c>
      <c r="G969" s="48">
        <f t="shared" si="53"/>
        <v>-76.67180709336789</v>
      </c>
      <c r="H969" s="48">
        <f t="shared" si="52"/>
        <v>-77.50414768499935</v>
      </c>
    </row>
    <row r="970" spans="1:8" ht="7.5" customHeight="1">
      <c r="A970" s="28"/>
      <c r="B970" s="28"/>
      <c r="C970" s="28"/>
      <c r="D970" s="29"/>
      <c r="E970" s="25"/>
      <c r="F970" s="35"/>
      <c r="G970" s="35"/>
      <c r="H970" s="35"/>
    </row>
    <row r="971" spans="1:8" ht="23.25" customHeight="1">
      <c r="A971" s="366" t="s">
        <v>526</v>
      </c>
      <c r="B971" s="366"/>
      <c r="C971" s="366"/>
      <c r="D971" s="366"/>
      <c r="E971" s="366"/>
      <c r="F971" s="366"/>
      <c r="G971" s="366"/>
      <c r="H971" s="366"/>
    </row>
    <row r="972" spans="1:8" ht="13.5" customHeight="1">
      <c r="A972" s="366" t="s">
        <v>1295</v>
      </c>
      <c r="B972" s="366"/>
      <c r="C972" s="366"/>
      <c r="D972" s="366"/>
      <c r="E972" s="366"/>
      <c r="F972" s="366"/>
      <c r="G972" s="366"/>
      <c r="H972" s="366"/>
    </row>
    <row r="973" spans="1:8" ht="14.25" customHeight="1">
      <c r="A973" s="369" t="s">
        <v>1005</v>
      </c>
      <c r="B973" s="369"/>
      <c r="C973" s="369"/>
      <c r="D973" s="369"/>
      <c r="E973" s="369"/>
      <c r="F973" s="369"/>
      <c r="G973" s="369"/>
      <c r="H973" s="369"/>
    </row>
    <row r="974" spans="1:8" ht="15.75" customHeight="1" thickBot="1">
      <c r="A974" s="370" t="s">
        <v>1006</v>
      </c>
      <c r="B974" s="370"/>
      <c r="C974" s="370"/>
      <c r="D974" s="370"/>
      <c r="E974" s="370"/>
      <c r="F974" s="370"/>
      <c r="G974" s="370"/>
      <c r="H974" s="100"/>
    </row>
    <row r="975" spans="1:8" ht="35.25" customHeight="1">
      <c r="A975" s="281"/>
      <c r="B975" s="382" t="s">
        <v>989</v>
      </c>
      <c r="C975" s="382"/>
      <c r="D975" s="282" t="s">
        <v>994</v>
      </c>
      <c r="E975" s="260" t="s">
        <v>995</v>
      </c>
      <c r="F975" s="260" t="s">
        <v>1297</v>
      </c>
      <c r="G975" s="283" t="s">
        <v>1298</v>
      </c>
      <c r="H975" s="260" t="s">
        <v>1299</v>
      </c>
    </row>
    <row r="976" spans="1:8" ht="13.5" customHeight="1" thickBot="1">
      <c r="A976" s="266"/>
      <c r="B976" s="263"/>
      <c r="C976" s="263"/>
      <c r="D976" s="264">
        <v>2002</v>
      </c>
      <c r="E976" s="264">
        <v>2003</v>
      </c>
      <c r="F976" s="265" t="s">
        <v>1300</v>
      </c>
      <c r="G976" s="265" t="s">
        <v>1301</v>
      </c>
      <c r="H976" s="265" t="s">
        <v>1301</v>
      </c>
    </row>
    <row r="977" spans="1:8" ht="13.5" customHeight="1">
      <c r="A977" s="28"/>
      <c r="B977" s="28"/>
      <c r="C977" s="28"/>
      <c r="D977" s="29"/>
      <c r="E977" s="25"/>
      <c r="F977" s="35"/>
      <c r="G977" s="35"/>
      <c r="H977" s="35"/>
    </row>
    <row r="978" spans="1:191" s="8" customFormat="1" ht="19.5" customHeight="1">
      <c r="A978" s="383" t="s">
        <v>922</v>
      </c>
      <c r="B978" s="383"/>
      <c r="C978" s="383"/>
      <c r="D978" s="27">
        <f>SUM(D979:D1041)+SUM(D1048:D1062)</f>
        <v>6932584.899999999</v>
      </c>
      <c r="E978" s="27">
        <f>SUM(E979:E1041)+SUM(E1048:E1062)</f>
        <v>7170188</v>
      </c>
      <c r="F978" s="34">
        <f t="shared" si="51"/>
        <v>237603.10000000056</v>
      </c>
      <c r="G978" s="52">
        <f t="shared" si="53"/>
        <v>3.4273377596861554</v>
      </c>
      <c r="H978" s="34">
        <f t="shared" si="52"/>
        <v>-0.26290828064434724</v>
      </c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91"/>
      <c r="AC978" s="91"/>
      <c r="AD978" s="91"/>
      <c r="AE978" s="91"/>
      <c r="AF978" s="91"/>
      <c r="AG978" s="91"/>
      <c r="AH978" s="91"/>
      <c r="AI978" s="91"/>
      <c r="AJ978" s="91"/>
      <c r="AK978" s="91"/>
      <c r="AL978" s="91"/>
      <c r="AM978" s="91"/>
      <c r="AN978" s="91"/>
      <c r="AO978" s="91"/>
      <c r="AP978" s="91"/>
      <c r="AQ978" s="91"/>
      <c r="AR978" s="91"/>
      <c r="AS978" s="91"/>
      <c r="AT978" s="91"/>
      <c r="AU978" s="91"/>
      <c r="AV978" s="91"/>
      <c r="AW978" s="91"/>
      <c r="AX978" s="91"/>
      <c r="AY978" s="91"/>
      <c r="AZ978" s="91"/>
      <c r="BA978" s="91"/>
      <c r="BB978" s="91"/>
      <c r="BC978" s="91"/>
      <c r="BD978" s="91"/>
      <c r="BE978" s="91"/>
      <c r="BF978" s="91"/>
      <c r="BG978" s="91"/>
      <c r="BH978" s="91"/>
      <c r="BI978" s="91"/>
      <c r="BJ978" s="91"/>
      <c r="BK978" s="91"/>
      <c r="BL978" s="91"/>
      <c r="BM978" s="91"/>
      <c r="BN978" s="91"/>
      <c r="BO978" s="91"/>
      <c r="BP978" s="91"/>
      <c r="BQ978" s="91"/>
      <c r="BR978" s="91"/>
      <c r="BS978" s="91"/>
      <c r="BT978" s="91"/>
      <c r="BU978" s="91"/>
      <c r="BV978" s="91"/>
      <c r="BW978" s="91"/>
      <c r="BX978" s="91"/>
      <c r="BY978" s="91"/>
      <c r="BZ978" s="91"/>
      <c r="CA978" s="91"/>
      <c r="CB978" s="91"/>
      <c r="CC978" s="91"/>
      <c r="CD978" s="91"/>
      <c r="CE978" s="91"/>
      <c r="CF978" s="91"/>
      <c r="CG978" s="91"/>
      <c r="CH978" s="91"/>
      <c r="CI978" s="91"/>
      <c r="CJ978" s="91"/>
      <c r="CK978" s="91"/>
      <c r="CL978" s="91"/>
      <c r="CM978" s="91"/>
      <c r="CN978" s="91"/>
      <c r="CO978" s="91"/>
      <c r="CP978" s="91"/>
      <c r="CQ978" s="91"/>
      <c r="CR978" s="91"/>
      <c r="CS978" s="91"/>
      <c r="CT978" s="91"/>
      <c r="CU978" s="91"/>
      <c r="CV978" s="91"/>
      <c r="CW978" s="91"/>
      <c r="CX978" s="91"/>
      <c r="CY978" s="91"/>
      <c r="CZ978" s="91"/>
      <c r="DA978" s="91"/>
      <c r="DB978" s="91"/>
      <c r="DC978" s="91"/>
      <c r="DD978" s="91"/>
      <c r="DE978" s="91"/>
      <c r="DF978" s="91"/>
      <c r="DG978" s="91"/>
      <c r="DH978" s="91"/>
      <c r="DI978" s="91"/>
      <c r="DJ978" s="91"/>
      <c r="DK978" s="91"/>
      <c r="DL978" s="91"/>
      <c r="DM978" s="91"/>
      <c r="DN978" s="91"/>
      <c r="DO978" s="91"/>
      <c r="DP978" s="91"/>
      <c r="DQ978" s="91"/>
      <c r="DR978" s="91"/>
      <c r="DS978" s="91"/>
      <c r="DT978" s="91"/>
      <c r="DU978" s="91"/>
      <c r="DV978" s="91"/>
      <c r="DW978" s="91"/>
      <c r="DX978" s="91"/>
      <c r="DY978" s="91"/>
      <c r="DZ978" s="91"/>
      <c r="EA978" s="91"/>
      <c r="EB978" s="91"/>
      <c r="EC978" s="91"/>
      <c r="ED978" s="91"/>
      <c r="EE978" s="91"/>
      <c r="EF978" s="91"/>
      <c r="EG978" s="91"/>
      <c r="EH978" s="91"/>
      <c r="EI978" s="91"/>
      <c r="EJ978" s="91"/>
      <c r="EK978" s="91"/>
      <c r="EL978" s="91"/>
      <c r="EM978" s="91"/>
      <c r="EN978" s="91"/>
      <c r="EO978" s="91"/>
      <c r="EP978" s="91"/>
      <c r="EQ978" s="91"/>
      <c r="ER978" s="91"/>
      <c r="ES978" s="91"/>
      <c r="ET978" s="91"/>
      <c r="EU978" s="91"/>
      <c r="EV978" s="91"/>
      <c r="EW978" s="91"/>
      <c r="EX978" s="91"/>
      <c r="EY978" s="91"/>
      <c r="EZ978" s="91"/>
      <c r="FA978" s="91"/>
      <c r="FB978" s="91"/>
      <c r="FC978" s="91"/>
      <c r="FD978" s="91"/>
      <c r="FE978" s="91"/>
      <c r="FF978" s="91"/>
      <c r="FG978" s="91"/>
      <c r="FH978" s="91"/>
      <c r="FI978" s="91"/>
      <c r="FJ978" s="91"/>
      <c r="FK978" s="91"/>
      <c r="FL978" s="91"/>
      <c r="FM978" s="91"/>
      <c r="FN978" s="91"/>
      <c r="FO978" s="91"/>
      <c r="FP978" s="91"/>
      <c r="FQ978" s="91"/>
      <c r="FR978" s="91"/>
      <c r="FS978" s="91"/>
      <c r="FT978" s="91"/>
      <c r="FU978" s="91"/>
      <c r="FV978" s="91"/>
      <c r="FW978" s="91"/>
      <c r="FX978" s="91"/>
      <c r="FY978" s="91"/>
      <c r="FZ978" s="91"/>
      <c r="GA978" s="91"/>
      <c r="GB978" s="91"/>
      <c r="GC978" s="91"/>
      <c r="GD978" s="91"/>
      <c r="GE978" s="91"/>
      <c r="GF978" s="91"/>
      <c r="GG978" s="91"/>
      <c r="GH978" s="91"/>
      <c r="GI978" s="91"/>
    </row>
    <row r="979" spans="1:8" ht="19.5" customHeight="1">
      <c r="A979" s="28"/>
      <c r="B979" s="28" t="s">
        <v>1451</v>
      </c>
      <c r="C979" s="28" t="s">
        <v>969</v>
      </c>
      <c r="D979" s="29">
        <v>22590.048</v>
      </c>
      <c r="E979" s="25">
        <v>98000.562</v>
      </c>
      <c r="F979" s="35">
        <f t="shared" si="51"/>
        <v>75410.51400000001</v>
      </c>
      <c r="G979" s="35">
        <f t="shared" si="53"/>
        <v>333.82184048480116</v>
      </c>
      <c r="H979" s="35">
        <f t="shared" si="52"/>
        <v>318.3432507450396</v>
      </c>
    </row>
    <row r="980" spans="1:8" ht="24.75" customHeight="1">
      <c r="A980" s="28"/>
      <c r="B980" s="28" t="s">
        <v>1506</v>
      </c>
      <c r="C980" s="28" t="s">
        <v>968</v>
      </c>
      <c r="D980" s="29">
        <v>35606.584</v>
      </c>
      <c r="E980" s="25">
        <v>100456.508</v>
      </c>
      <c r="F980" s="35">
        <f t="shared" si="51"/>
        <v>64849.924</v>
      </c>
      <c r="G980" s="35">
        <f t="shared" si="53"/>
        <v>182.12902422765404</v>
      </c>
      <c r="H980" s="35">
        <f t="shared" si="52"/>
        <v>172.06277349482102</v>
      </c>
    </row>
    <row r="981" spans="1:8" ht="22.5" customHeight="1">
      <c r="A981" s="28"/>
      <c r="B981" s="28" t="s">
        <v>1303</v>
      </c>
      <c r="C981" s="28" t="s">
        <v>923</v>
      </c>
      <c r="D981" s="29">
        <v>83367.878</v>
      </c>
      <c r="E981" s="25">
        <v>197714.602</v>
      </c>
      <c r="F981" s="35">
        <f t="shared" si="51"/>
        <v>114346.72400000002</v>
      </c>
      <c r="G981" s="35">
        <f t="shared" si="53"/>
        <v>137.1592113691559</v>
      </c>
      <c r="H981" s="35">
        <f t="shared" si="52"/>
        <v>128.69746557118896</v>
      </c>
    </row>
    <row r="982" spans="1:8" ht="21" customHeight="1">
      <c r="A982" s="28"/>
      <c r="B982" s="28" t="s">
        <v>1544</v>
      </c>
      <c r="C982" s="28" t="s">
        <v>984</v>
      </c>
      <c r="D982" s="29">
        <v>9718.85</v>
      </c>
      <c r="E982" s="25">
        <v>22013.433</v>
      </c>
      <c r="F982" s="35">
        <f t="shared" si="51"/>
        <v>12294.583</v>
      </c>
      <c r="G982" s="35">
        <f t="shared" si="53"/>
        <v>126.50244627708011</v>
      </c>
      <c r="H982" s="35">
        <f t="shared" si="52"/>
        <v>118.42092959489237</v>
      </c>
    </row>
    <row r="983" spans="1:8" ht="23.25" customHeight="1">
      <c r="A983" s="28"/>
      <c r="B983" s="28" t="s">
        <v>1315</v>
      </c>
      <c r="C983" s="28" t="s">
        <v>1444</v>
      </c>
      <c r="D983" s="29">
        <v>21867.389</v>
      </c>
      <c r="E983" s="25">
        <v>42544.328</v>
      </c>
      <c r="F983" s="35">
        <f t="shared" si="51"/>
        <v>20676.939000000002</v>
      </c>
      <c r="G983" s="35">
        <f t="shared" si="53"/>
        <v>94.55604873540231</v>
      </c>
      <c r="H983" s="35">
        <f t="shared" si="52"/>
        <v>87.61436673894264</v>
      </c>
    </row>
    <row r="984" spans="1:8" ht="22.5" customHeight="1">
      <c r="A984" s="28"/>
      <c r="B984" s="76" t="s">
        <v>851</v>
      </c>
      <c r="C984" s="76" t="s">
        <v>930</v>
      </c>
      <c r="D984" s="85">
        <v>883654.527</v>
      </c>
      <c r="E984" s="77">
        <v>1419926.127</v>
      </c>
      <c r="F984" s="80">
        <f t="shared" si="51"/>
        <v>536271.6000000001</v>
      </c>
      <c r="G984" s="80">
        <f t="shared" si="53"/>
        <v>60.687925384215234</v>
      </c>
      <c r="H984" s="80">
        <f t="shared" si="52"/>
        <v>54.954644481676596</v>
      </c>
    </row>
    <row r="985" spans="1:8" ht="27.75" customHeight="1">
      <c r="A985" s="28"/>
      <c r="B985" s="28" t="s">
        <v>1449</v>
      </c>
      <c r="C985" s="28" t="s">
        <v>967</v>
      </c>
      <c r="D985" s="29">
        <v>90200.053</v>
      </c>
      <c r="E985" s="25">
        <v>138413.7</v>
      </c>
      <c r="F985" s="35">
        <f t="shared" si="51"/>
        <v>48213.64700000001</v>
      </c>
      <c r="G985" s="35">
        <f t="shared" si="53"/>
        <v>53.451905399656496</v>
      </c>
      <c r="H985" s="35">
        <f t="shared" si="52"/>
        <v>47.976802795758886</v>
      </c>
    </row>
    <row r="986" spans="1:8" ht="29.25" customHeight="1">
      <c r="A986" s="28"/>
      <c r="B986" s="28" t="s">
        <v>1325</v>
      </c>
      <c r="C986" s="28" t="s">
        <v>932</v>
      </c>
      <c r="D986" s="29">
        <v>36583.965</v>
      </c>
      <c r="E986" s="25">
        <v>55521.544</v>
      </c>
      <c r="F986" s="35">
        <f t="shared" si="51"/>
        <v>18937.579000000005</v>
      </c>
      <c r="G986" s="35">
        <f t="shared" si="53"/>
        <v>51.76469800361991</v>
      </c>
      <c r="H986" s="35">
        <f t="shared" si="52"/>
        <v>46.34979428472996</v>
      </c>
    </row>
    <row r="987" spans="1:8" ht="19.5" customHeight="1">
      <c r="A987" s="21"/>
      <c r="B987" s="28" t="s">
        <v>1016</v>
      </c>
      <c r="C987" s="28" t="s">
        <v>1017</v>
      </c>
      <c r="D987" s="29">
        <v>817349.928</v>
      </c>
      <c r="E987" s="25">
        <v>1231578.479</v>
      </c>
      <c r="F987" s="35">
        <f t="shared" si="51"/>
        <v>414228.5510000001</v>
      </c>
      <c r="G987" s="35">
        <f t="shared" si="53"/>
        <v>50.67946259120488</v>
      </c>
      <c r="H987" s="35">
        <f t="shared" si="52"/>
        <v>45.30327963773573</v>
      </c>
    </row>
    <row r="988" spans="1:8" ht="18.75" customHeight="1">
      <c r="A988" s="28"/>
      <c r="B988" s="28" t="s">
        <v>1545</v>
      </c>
      <c r="C988" s="28" t="s">
        <v>986</v>
      </c>
      <c r="D988" s="29">
        <v>8279.002</v>
      </c>
      <c r="E988" s="25">
        <v>11606.401</v>
      </c>
      <c r="F988" s="35">
        <f t="shared" si="51"/>
        <v>3327.3989999999994</v>
      </c>
      <c r="G988" s="35">
        <f t="shared" si="53"/>
        <v>40.190822517013515</v>
      </c>
      <c r="H988" s="35">
        <f t="shared" si="52"/>
        <v>35.188870045935474</v>
      </c>
    </row>
    <row r="989" spans="1:8" ht="13.5" customHeight="1">
      <c r="A989" s="28"/>
      <c r="B989" s="28" t="s">
        <v>4</v>
      </c>
      <c r="C989" s="28" t="s">
        <v>943</v>
      </c>
      <c r="D989" s="29">
        <v>9688.217</v>
      </c>
      <c r="E989" s="25">
        <v>12847.021</v>
      </c>
      <c r="F989" s="35">
        <f t="shared" si="51"/>
        <v>3158.804</v>
      </c>
      <c r="G989" s="35">
        <f t="shared" si="53"/>
        <v>32.60459587145912</v>
      </c>
      <c r="H989" s="35">
        <f t="shared" si="52"/>
        <v>27.8733169326038</v>
      </c>
    </row>
    <row r="990" spans="1:8" ht="13.5" customHeight="1">
      <c r="A990" s="28"/>
      <c r="B990" s="28" t="s">
        <v>38</v>
      </c>
      <c r="C990" s="28" t="s">
        <v>962</v>
      </c>
      <c r="D990" s="29">
        <v>10162.962</v>
      </c>
      <c r="E990" s="25">
        <v>13421.506</v>
      </c>
      <c r="F990" s="35">
        <f t="shared" si="51"/>
        <v>3258.544</v>
      </c>
      <c r="G990" s="35">
        <f t="shared" si="53"/>
        <v>32.062935982639715</v>
      </c>
      <c r="H990" s="35">
        <f t="shared" si="52"/>
        <v>27.350983251953508</v>
      </c>
    </row>
    <row r="991" spans="1:8" ht="13.5" customHeight="1">
      <c r="A991" s="28"/>
      <c r="B991" s="28" t="s">
        <v>1335</v>
      </c>
      <c r="C991" s="28" t="s">
        <v>966</v>
      </c>
      <c r="D991" s="29">
        <v>9918.797</v>
      </c>
      <c r="E991" s="25">
        <v>12463.997</v>
      </c>
      <c r="F991" s="35">
        <f t="shared" si="51"/>
        <v>2545.199999999999</v>
      </c>
      <c r="G991" s="35">
        <f t="shared" si="53"/>
        <v>25.660369901712876</v>
      </c>
      <c r="H991" s="35">
        <f t="shared" si="52"/>
        <v>21.17685816776771</v>
      </c>
    </row>
    <row r="992" spans="1:8" ht="13.5" customHeight="1">
      <c r="A992" s="28"/>
      <c r="B992" s="28" t="s">
        <v>1371</v>
      </c>
      <c r="C992" s="28" t="s">
        <v>980</v>
      </c>
      <c r="D992" s="29">
        <v>34588.673</v>
      </c>
      <c r="E992" s="25">
        <v>43441.118</v>
      </c>
      <c r="F992" s="35">
        <f t="shared" si="51"/>
        <v>8852.445</v>
      </c>
      <c r="G992" s="35">
        <f t="shared" si="53"/>
        <v>25.59347969203676</v>
      </c>
      <c r="H992" s="35">
        <f t="shared" si="52"/>
        <v>21.112354574016766</v>
      </c>
    </row>
    <row r="993" spans="1:8" ht="13.5" customHeight="1">
      <c r="A993" s="28"/>
      <c r="B993" s="28" t="s">
        <v>1329</v>
      </c>
      <c r="C993" s="28" t="s">
        <v>936</v>
      </c>
      <c r="D993" s="29">
        <v>10011.622</v>
      </c>
      <c r="E993" s="25">
        <v>12538.658</v>
      </c>
      <c r="F993" s="35">
        <f t="shared" si="51"/>
        <v>2527.036</v>
      </c>
      <c r="G993" s="35">
        <f t="shared" si="53"/>
        <v>25.241024880883444</v>
      </c>
      <c r="H993" s="35">
        <f t="shared" si="52"/>
        <v>20.77247520954346</v>
      </c>
    </row>
    <row r="994" spans="1:8" ht="13.5" customHeight="1">
      <c r="A994" s="28"/>
      <c r="B994" s="28" t="s">
        <v>1394</v>
      </c>
      <c r="C994" s="28" t="s">
        <v>985</v>
      </c>
      <c r="D994" s="29">
        <v>29352.841</v>
      </c>
      <c r="E994" s="25">
        <v>36481.482</v>
      </c>
      <c r="F994" s="35">
        <f t="shared" si="51"/>
        <v>7128.641000000003</v>
      </c>
      <c r="G994" s="35">
        <f t="shared" si="53"/>
        <v>24.286034186605665</v>
      </c>
      <c r="H994" s="35">
        <f t="shared" si="52"/>
        <v>19.851558201241247</v>
      </c>
    </row>
    <row r="995" spans="1:8" s="101" customFormat="1" ht="13.5" customHeight="1" thickBot="1">
      <c r="A995" s="28"/>
      <c r="B995" s="28" t="s">
        <v>1477</v>
      </c>
      <c r="C995" s="28" t="s">
        <v>983</v>
      </c>
      <c r="D995" s="29">
        <v>6251.597</v>
      </c>
      <c r="E995" s="25">
        <v>7714.602</v>
      </c>
      <c r="F995" s="35">
        <f t="shared" si="51"/>
        <v>1463.005</v>
      </c>
      <c r="G995" s="35">
        <f t="shared" si="53"/>
        <v>23.402100295332538</v>
      </c>
      <c r="H995" s="35">
        <f t="shared" si="52"/>
        <v>18.999162717635198</v>
      </c>
    </row>
    <row r="996" spans="1:8" ht="13.5" customHeight="1">
      <c r="A996" s="28"/>
      <c r="B996" s="28" t="s">
        <v>1583</v>
      </c>
      <c r="C996" s="28" t="s">
        <v>933</v>
      </c>
      <c r="D996" s="29">
        <v>13013.1</v>
      </c>
      <c r="E996" s="25">
        <v>16007.879</v>
      </c>
      <c r="F996" s="35">
        <f t="shared" si="51"/>
        <v>2994.7790000000005</v>
      </c>
      <c r="G996" s="35">
        <f t="shared" si="53"/>
        <v>23.01357094005272</v>
      </c>
      <c r="H996" s="35">
        <f t="shared" si="52"/>
        <v>18.62449593434001</v>
      </c>
    </row>
    <row r="997" spans="1:8" ht="13.5" customHeight="1">
      <c r="A997" s="28"/>
      <c r="B997" s="28" t="s">
        <v>16</v>
      </c>
      <c r="C997" s="28" t="s">
        <v>951</v>
      </c>
      <c r="D997" s="29">
        <v>17338.153</v>
      </c>
      <c r="E997" s="25">
        <v>21324.076</v>
      </c>
      <c r="F997" s="35">
        <f aca="true" t="shared" si="54" ref="F997:F1077">E997-D997</f>
        <v>3985.9230000000025</v>
      </c>
      <c r="G997" s="35">
        <f t="shared" si="53"/>
        <v>22.989317258879893</v>
      </c>
      <c r="H997" s="35">
        <f t="shared" si="52"/>
        <v>18.601107614809976</v>
      </c>
    </row>
    <row r="998" spans="1:8" ht="13.5" customHeight="1">
      <c r="A998" s="28"/>
      <c r="B998" s="28" t="s">
        <v>1334</v>
      </c>
      <c r="C998" s="28" t="s">
        <v>939</v>
      </c>
      <c r="D998" s="29">
        <v>62678.973</v>
      </c>
      <c r="E998" s="25">
        <v>77058.938</v>
      </c>
      <c r="F998" s="35">
        <f t="shared" si="54"/>
        <v>14379.964999999997</v>
      </c>
      <c r="G998" s="35">
        <f t="shared" si="53"/>
        <v>22.942247314741415</v>
      </c>
      <c r="H998" s="35">
        <f t="shared" si="52"/>
        <v>18.555717107450363</v>
      </c>
    </row>
    <row r="999" spans="1:8" ht="13.5" customHeight="1">
      <c r="A999" s="28"/>
      <c r="B999" s="28" t="s">
        <v>1598</v>
      </c>
      <c r="C999" s="28" t="s">
        <v>945</v>
      </c>
      <c r="D999" s="29">
        <v>29650.701</v>
      </c>
      <c r="E999" s="25">
        <v>36156.738</v>
      </c>
      <c r="F999" s="35">
        <f t="shared" si="54"/>
        <v>6506.036999999997</v>
      </c>
      <c r="G999" s="35">
        <f t="shared" si="53"/>
        <v>21.94227043738357</v>
      </c>
      <c r="H999" s="35">
        <f aca="true" t="shared" si="55" ref="H999:H1079">(((E999/(D999/0.9643204))-1)*100)</f>
        <v>17.591419005085896</v>
      </c>
    </row>
    <row r="1000" spans="1:8" ht="13.5" customHeight="1">
      <c r="A1000" s="28"/>
      <c r="B1000" s="28" t="s">
        <v>1011</v>
      </c>
      <c r="C1000" s="28" t="s">
        <v>105</v>
      </c>
      <c r="D1000" s="29">
        <v>5319.978</v>
      </c>
      <c r="E1000" s="25">
        <v>6484.776</v>
      </c>
      <c r="F1000" s="35">
        <f t="shared" si="54"/>
        <v>1164.7979999999998</v>
      </c>
      <c r="G1000" s="35">
        <f t="shared" si="53"/>
        <v>21.894789790484094</v>
      </c>
      <c r="H1000" s="35">
        <f t="shared" si="55"/>
        <v>17.54563244867553</v>
      </c>
    </row>
    <row r="1001" spans="1:8" ht="13.5" customHeight="1">
      <c r="A1001" s="28"/>
      <c r="B1001" s="28" t="s">
        <v>1404</v>
      </c>
      <c r="C1001" s="28" t="s">
        <v>1010</v>
      </c>
      <c r="D1001" s="29">
        <v>14476.436</v>
      </c>
      <c r="E1001" s="25">
        <v>17622.248</v>
      </c>
      <c r="F1001" s="35">
        <f t="shared" si="54"/>
        <v>3145.812</v>
      </c>
      <c r="G1001" s="35">
        <f t="shared" si="53"/>
        <v>21.73056959599724</v>
      </c>
      <c r="H1001" s="35">
        <f t="shared" si="55"/>
        <v>17.387271565039896</v>
      </c>
    </row>
    <row r="1002" spans="1:8" ht="13.5" customHeight="1">
      <c r="A1002" s="28"/>
      <c r="B1002" s="28" t="s">
        <v>13</v>
      </c>
      <c r="C1002" s="28" t="s">
        <v>949</v>
      </c>
      <c r="D1002" s="29">
        <v>24364.168</v>
      </c>
      <c r="E1002" s="25">
        <v>29647.587</v>
      </c>
      <c r="F1002" s="35">
        <f t="shared" si="54"/>
        <v>5283.418999999998</v>
      </c>
      <c r="G1002" s="35">
        <f t="shared" si="53"/>
        <v>21.68520180947693</v>
      </c>
      <c r="H1002" s="35">
        <f t="shared" si="55"/>
        <v>17.34352248299551</v>
      </c>
    </row>
    <row r="1003" spans="1:8" ht="13.5" customHeight="1">
      <c r="A1003" s="28"/>
      <c r="B1003" s="28" t="s">
        <v>1331</v>
      </c>
      <c r="C1003" s="28" t="s">
        <v>937</v>
      </c>
      <c r="D1003" s="29">
        <v>35226.079</v>
      </c>
      <c r="E1003" s="25">
        <v>42787.276</v>
      </c>
      <c r="F1003" s="35">
        <f t="shared" si="54"/>
        <v>7561.197</v>
      </c>
      <c r="G1003" s="35">
        <f t="shared" si="53"/>
        <v>21.464770461679826</v>
      </c>
      <c r="H1003" s="35">
        <f t="shared" si="55"/>
        <v>17.130956037515265</v>
      </c>
    </row>
    <row r="1004" spans="1:8" ht="13.5" customHeight="1">
      <c r="A1004" s="28"/>
      <c r="B1004" s="28" t="s">
        <v>1460</v>
      </c>
      <c r="C1004" s="28" t="s">
        <v>977</v>
      </c>
      <c r="D1004" s="29">
        <v>56496.67</v>
      </c>
      <c r="E1004" s="25">
        <v>68524.647</v>
      </c>
      <c r="F1004" s="35">
        <f t="shared" si="54"/>
        <v>12027.976999999999</v>
      </c>
      <c r="G1004" s="35">
        <f t="shared" si="53"/>
        <v>21.289709641293907</v>
      </c>
      <c r="H1004" s="35">
        <f t="shared" si="55"/>
        <v>16.962141317176393</v>
      </c>
    </row>
    <row r="1005" spans="1:8" ht="13.5" customHeight="1">
      <c r="A1005" s="28"/>
      <c r="B1005" s="28" t="s">
        <v>1453</v>
      </c>
      <c r="C1005" s="28" t="s">
        <v>970</v>
      </c>
      <c r="D1005" s="29">
        <v>35092.539</v>
      </c>
      <c r="E1005" s="25">
        <v>42546.776</v>
      </c>
      <c r="F1005" s="35">
        <f t="shared" si="54"/>
        <v>7454.237000000001</v>
      </c>
      <c r="G1005" s="35">
        <f t="shared" si="53"/>
        <v>21.24165766404078</v>
      </c>
      <c r="H1005" s="35">
        <f t="shared" si="55"/>
        <v>16.91580381525086</v>
      </c>
    </row>
    <row r="1006" spans="1:8" ht="13.5" customHeight="1">
      <c r="A1006" s="28"/>
      <c r="B1006" s="28" t="s">
        <v>1457</v>
      </c>
      <c r="C1006" s="28" t="s">
        <v>972</v>
      </c>
      <c r="D1006" s="29">
        <v>39722.213</v>
      </c>
      <c r="E1006" s="25">
        <v>48142.811</v>
      </c>
      <c r="F1006" s="35">
        <f t="shared" si="54"/>
        <v>8420.597999999998</v>
      </c>
      <c r="G1006" s="35">
        <f t="shared" si="53"/>
        <v>21.198713173407533</v>
      </c>
      <c r="H1006" s="35">
        <f t="shared" si="55"/>
        <v>16.87439156686561</v>
      </c>
    </row>
    <row r="1007" spans="1:8" ht="13.5" customHeight="1">
      <c r="A1007" s="28"/>
      <c r="B1007" s="28" t="s">
        <v>963</v>
      </c>
      <c r="C1007" s="28" t="s">
        <v>964</v>
      </c>
      <c r="D1007" s="29">
        <v>20909.682</v>
      </c>
      <c r="E1007" s="25">
        <v>25240.612</v>
      </c>
      <c r="F1007" s="35">
        <f t="shared" si="54"/>
        <v>4330.93</v>
      </c>
      <c r="G1007" s="35">
        <f t="shared" si="53"/>
        <v>20.712557943253284</v>
      </c>
      <c r="H1007" s="35">
        <f t="shared" si="55"/>
        <v>16.405582160861165</v>
      </c>
    </row>
    <row r="1008" spans="1:191" s="101" customFormat="1" ht="13.5" customHeight="1" thickBot="1">
      <c r="A1008" s="28"/>
      <c r="B1008" s="28" t="s">
        <v>36</v>
      </c>
      <c r="C1008" s="28" t="s">
        <v>961</v>
      </c>
      <c r="D1008" s="29">
        <v>12658.727</v>
      </c>
      <c r="E1008" s="25">
        <v>15271.787</v>
      </c>
      <c r="F1008" s="35">
        <f t="shared" si="54"/>
        <v>2613.0599999999995</v>
      </c>
      <c r="G1008" s="35">
        <f t="shared" si="53"/>
        <v>20.64236000981772</v>
      </c>
      <c r="H1008" s="35">
        <f t="shared" si="55"/>
        <v>16.337888861611425</v>
      </c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  <c r="EF1008" s="9"/>
      <c r="EG1008" s="9"/>
      <c r="EH1008" s="9"/>
      <c r="EI1008" s="9"/>
      <c r="EJ1008" s="9"/>
      <c r="EK1008" s="9"/>
      <c r="EL1008" s="9"/>
      <c r="EM1008" s="9"/>
      <c r="EN1008" s="9"/>
      <c r="EO1008" s="9"/>
      <c r="EP1008" s="9"/>
      <c r="EQ1008" s="9"/>
      <c r="ER1008" s="9"/>
      <c r="ES1008" s="9"/>
      <c r="ET1008" s="9"/>
      <c r="EU1008" s="9"/>
      <c r="EV1008" s="9"/>
      <c r="EW1008" s="9"/>
      <c r="EX1008" s="9"/>
      <c r="EY1008" s="9"/>
      <c r="EZ1008" s="9"/>
      <c r="FA1008" s="9"/>
      <c r="FB1008" s="9"/>
      <c r="FC1008" s="9"/>
      <c r="FD1008" s="9"/>
      <c r="FE1008" s="9"/>
      <c r="FF1008" s="9"/>
      <c r="FG1008" s="9"/>
      <c r="FH1008" s="9"/>
      <c r="FI1008" s="9"/>
      <c r="FJ1008" s="9"/>
      <c r="FK1008" s="9"/>
      <c r="FL1008" s="9"/>
      <c r="FM1008" s="9"/>
      <c r="FN1008" s="9"/>
      <c r="FO1008" s="9"/>
      <c r="FP1008" s="9"/>
      <c r="FQ1008" s="9"/>
      <c r="FR1008" s="9"/>
      <c r="FS1008" s="9"/>
      <c r="FT1008" s="9"/>
      <c r="FU1008" s="9"/>
      <c r="FV1008" s="9"/>
      <c r="FW1008" s="9"/>
      <c r="FX1008" s="9"/>
      <c r="FY1008" s="9"/>
      <c r="FZ1008" s="9"/>
      <c r="GA1008" s="9"/>
      <c r="GB1008" s="9"/>
      <c r="GC1008" s="9"/>
      <c r="GD1008" s="9"/>
      <c r="GE1008" s="9"/>
      <c r="GF1008" s="9"/>
      <c r="GG1008" s="9"/>
      <c r="GH1008" s="9"/>
      <c r="GI1008" s="9"/>
    </row>
    <row r="1009" spans="1:8" ht="13.5" customHeight="1">
      <c r="A1009" s="28"/>
      <c r="B1009" s="28" t="s">
        <v>24</v>
      </c>
      <c r="C1009" s="28" t="s">
        <v>955</v>
      </c>
      <c r="D1009" s="29">
        <v>33110.335</v>
      </c>
      <c r="E1009" s="25">
        <v>39901.621</v>
      </c>
      <c r="F1009" s="35">
        <f t="shared" si="54"/>
        <v>6791.286</v>
      </c>
      <c r="G1009" s="35">
        <f t="shared" si="53"/>
        <v>20.511076073377097</v>
      </c>
      <c r="H1009" s="35">
        <f t="shared" si="55"/>
        <v>16.211289083509417</v>
      </c>
    </row>
    <row r="1010" spans="1:8" ht="13.5" customHeight="1">
      <c r="A1010" s="28"/>
      <c r="B1010" s="28" t="s">
        <v>1508</v>
      </c>
      <c r="C1010" s="28" t="s">
        <v>860</v>
      </c>
      <c r="D1010" s="29">
        <v>28790.583</v>
      </c>
      <c r="E1010" s="25">
        <v>34629.993</v>
      </c>
      <c r="F1010" s="35">
        <f t="shared" si="54"/>
        <v>5839.4100000000035</v>
      </c>
      <c r="G1010" s="35">
        <f t="shared" si="53"/>
        <v>20.282361076189414</v>
      </c>
      <c r="H1010" s="35">
        <f t="shared" si="55"/>
        <v>15.990734545935382</v>
      </c>
    </row>
    <row r="1011" spans="1:8" s="101" customFormat="1" ht="13.5" customHeight="1" thickBot="1">
      <c r="A1011" s="28"/>
      <c r="B1011" s="28" t="s">
        <v>18</v>
      </c>
      <c r="C1011" s="28" t="s">
        <v>952</v>
      </c>
      <c r="D1011" s="29">
        <v>12932.73</v>
      </c>
      <c r="E1011" s="25">
        <v>15505.341</v>
      </c>
      <c r="F1011" s="35">
        <f t="shared" si="54"/>
        <v>2572.611000000001</v>
      </c>
      <c r="G1011" s="35">
        <f t="shared" si="53"/>
        <v>19.8922501281632</v>
      </c>
      <c r="H1011" s="35">
        <f t="shared" si="55"/>
        <v>15.614542600490378</v>
      </c>
    </row>
    <row r="1012" spans="1:8" s="101" customFormat="1" ht="13.5" customHeight="1" thickBot="1">
      <c r="A1012" s="28"/>
      <c r="B1012" s="28" t="s">
        <v>6</v>
      </c>
      <c r="C1012" s="28" t="s">
        <v>944</v>
      </c>
      <c r="D1012" s="29">
        <v>39224.042</v>
      </c>
      <c r="E1012" s="25">
        <v>46925.335</v>
      </c>
      <c r="F1012" s="35">
        <f t="shared" si="54"/>
        <v>7701.292999999998</v>
      </c>
      <c r="G1012" s="35">
        <f t="shared" si="53"/>
        <v>19.634113689762</v>
      </c>
      <c r="H1012" s="35">
        <f t="shared" si="55"/>
        <v>15.365616366956747</v>
      </c>
    </row>
    <row r="1013" spans="1:8" ht="13.5" customHeight="1">
      <c r="A1013" s="28"/>
      <c r="B1013" s="28" t="s">
        <v>1594</v>
      </c>
      <c r="C1013" s="28" t="s">
        <v>941</v>
      </c>
      <c r="D1013" s="29">
        <v>17716.519</v>
      </c>
      <c r="E1013" s="25">
        <v>21165.136</v>
      </c>
      <c r="F1013" s="35">
        <f t="shared" si="54"/>
        <v>3448.6169999999984</v>
      </c>
      <c r="G1013" s="35">
        <f t="shared" si="53"/>
        <v>19.46554512204117</v>
      </c>
      <c r="H1013" s="35">
        <f t="shared" si="55"/>
        <v>15.203062258304811</v>
      </c>
    </row>
    <row r="1014" spans="1:8" ht="13.5" customHeight="1">
      <c r="A1014" s="28"/>
      <c r="B1014" s="28" t="s">
        <v>28</v>
      </c>
      <c r="C1014" s="28" t="s">
        <v>957</v>
      </c>
      <c r="D1014" s="29">
        <v>15771.203</v>
      </c>
      <c r="E1014" s="25">
        <v>18836.831</v>
      </c>
      <c r="F1014" s="35">
        <f t="shared" si="54"/>
        <v>3065.627999999999</v>
      </c>
      <c r="G1014" s="35">
        <f t="shared" si="53"/>
        <v>19.438136710306743</v>
      </c>
      <c r="H1014" s="35">
        <f t="shared" si="55"/>
        <v>15.17663176773767</v>
      </c>
    </row>
    <row r="1015" spans="1:8" ht="13.5" customHeight="1">
      <c r="A1015" s="28"/>
      <c r="B1015" s="28" t="s">
        <v>1313</v>
      </c>
      <c r="C1015" s="28" t="s">
        <v>927</v>
      </c>
      <c r="D1015" s="29">
        <v>122188.542</v>
      </c>
      <c r="E1015" s="25">
        <v>145791.71</v>
      </c>
      <c r="F1015" s="35">
        <f t="shared" si="54"/>
        <v>23603.16799999999</v>
      </c>
      <c r="G1015" s="35">
        <f t="shared" si="53"/>
        <v>19.31700600863213</v>
      </c>
      <c r="H1015" s="35">
        <f t="shared" si="55"/>
        <v>15.059822961046532</v>
      </c>
    </row>
    <row r="1016" spans="1:8" ht="13.5" customHeight="1">
      <c r="A1016" s="28"/>
      <c r="B1016" s="28" t="s">
        <v>20</v>
      </c>
      <c r="C1016" s="28" t="s">
        <v>953</v>
      </c>
      <c r="D1016" s="29">
        <v>11715.794</v>
      </c>
      <c r="E1016" s="25">
        <v>13970.086</v>
      </c>
      <c r="F1016" s="35">
        <f t="shared" si="54"/>
        <v>2254.2919999999995</v>
      </c>
      <c r="G1016" s="35">
        <f t="shared" si="53"/>
        <v>19.24147863986001</v>
      </c>
      <c r="H1016" s="35">
        <f t="shared" si="55"/>
        <v>14.986990378581243</v>
      </c>
    </row>
    <row r="1017" spans="1:8" ht="13.5" customHeight="1">
      <c r="A1017" s="28"/>
      <c r="B1017" s="28" t="s">
        <v>1327</v>
      </c>
      <c r="C1017" s="28" t="s">
        <v>935</v>
      </c>
      <c r="D1017" s="29">
        <v>21959.421</v>
      </c>
      <c r="E1017" s="25">
        <v>26128.028</v>
      </c>
      <c r="F1017" s="35">
        <f t="shared" si="54"/>
        <v>4168.607</v>
      </c>
      <c r="G1017" s="35">
        <f t="shared" si="53"/>
        <v>18.983228200779976</v>
      </c>
      <c r="H1017" s="35">
        <f t="shared" si="55"/>
        <v>14.737954211867432</v>
      </c>
    </row>
    <row r="1018" spans="1:8" ht="13.5" customHeight="1">
      <c r="A1018" s="28"/>
      <c r="B1018" s="28" t="s">
        <v>1585</v>
      </c>
      <c r="C1018" s="28" t="s">
        <v>934</v>
      </c>
      <c r="D1018" s="29">
        <v>9809.111</v>
      </c>
      <c r="E1018" s="25">
        <v>11615.492</v>
      </c>
      <c r="F1018" s="35">
        <f t="shared" si="54"/>
        <v>1806.3809999999994</v>
      </c>
      <c r="G1018" s="35">
        <f t="shared" si="53"/>
        <v>18.415338556164773</v>
      </c>
      <c r="H1018" s="35">
        <f t="shared" si="55"/>
        <v>14.190326642616213</v>
      </c>
    </row>
    <row r="1019" spans="1:8" ht="13.5" customHeight="1">
      <c r="A1019" s="28"/>
      <c r="B1019" s="28" t="s">
        <v>1596</v>
      </c>
      <c r="C1019" s="28" t="s">
        <v>942</v>
      </c>
      <c r="D1019" s="29">
        <v>21284.636</v>
      </c>
      <c r="E1019" s="25">
        <v>25076.779</v>
      </c>
      <c r="F1019" s="35">
        <f t="shared" si="54"/>
        <v>3792.143</v>
      </c>
      <c r="G1019" s="35">
        <f t="shared" si="53"/>
        <v>17.81633944785337</v>
      </c>
      <c r="H1019" s="35">
        <f t="shared" si="55"/>
        <v>13.612699582889732</v>
      </c>
    </row>
    <row r="1020" spans="1:8" ht="16.5" customHeight="1">
      <c r="A1020" s="28"/>
      <c r="B1020" s="28" t="s">
        <v>22</v>
      </c>
      <c r="C1020" s="28" t="s">
        <v>954</v>
      </c>
      <c r="D1020" s="29">
        <v>14375.834</v>
      </c>
      <c r="E1020" s="25">
        <v>16900.941</v>
      </c>
      <c r="F1020" s="35">
        <f t="shared" si="54"/>
        <v>2525.106999999998</v>
      </c>
      <c r="G1020" s="35">
        <f t="shared" si="53"/>
        <v>17.564942666978478</v>
      </c>
      <c r="H1020" s="35">
        <f t="shared" si="55"/>
        <v>13.37027253859775</v>
      </c>
    </row>
    <row r="1021" spans="1:8" ht="20.25" customHeight="1">
      <c r="A1021" s="28"/>
      <c r="B1021" s="28" t="s">
        <v>1323</v>
      </c>
      <c r="C1021" s="28" t="s">
        <v>931</v>
      </c>
      <c r="D1021" s="29">
        <v>8995.968</v>
      </c>
      <c r="E1021" s="25">
        <v>10563.669</v>
      </c>
      <c r="F1021" s="35">
        <f t="shared" si="54"/>
        <v>1567.700999999999</v>
      </c>
      <c r="G1021" s="35">
        <f t="shared" si="53"/>
        <v>17.42670716480983</v>
      </c>
      <c r="H1021" s="35">
        <f t="shared" si="55"/>
        <v>13.236969223852292</v>
      </c>
    </row>
    <row r="1022" spans="1:8" ht="18" customHeight="1" thickBot="1">
      <c r="A1022" s="28"/>
      <c r="B1022" s="28" t="s">
        <v>26</v>
      </c>
      <c r="C1022" s="28" t="s">
        <v>956</v>
      </c>
      <c r="D1022" s="29">
        <v>31872.199</v>
      </c>
      <c r="E1022" s="25">
        <v>37412.835</v>
      </c>
      <c r="F1022" s="35">
        <f t="shared" si="54"/>
        <v>5540.635999999999</v>
      </c>
      <c r="G1022" s="35">
        <f t="shared" si="53"/>
        <v>17.383915053994237</v>
      </c>
      <c r="H1022" s="35">
        <f t="shared" si="55"/>
        <v>13.195703918433743</v>
      </c>
    </row>
    <row r="1023" spans="1:10" s="289" customFormat="1" ht="15.75" customHeight="1">
      <c r="A1023" s="28"/>
      <c r="B1023" s="28" t="s">
        <v>1602</v>
      </c>
      <c r="C1023" s="28" t="s">
        <v>948</v>
      </c>
      <c r="D1023" s="29">
        <v>13019.512</v>
      </c>
      <c r="E1023" s="25">
        <v>15268.562</v>
      </c>
      <c r="F1023" s="35">
        <f t="shared" si="54"/>
        <v>2249.0499999999993</v>
      </c>
      <c r="G1023" s="35">
        <f t="shared" si="53"/>
        <v>17.274456984255625</v>
      </c>
      <c r="H1023" s="35">
        <f t="shared" si="55"/>
        <v>13.090151268840167</v>
      </c>
      <c r="I1023" s="9"/>
      <c r="J1023" s="9"/>
    </row>
    <row r="1024" spans="1:8" ht="15" customHeight="1">
      <c r="A1024" s="28"/>
      <c r="B1024" s="28" t="s">
        <v>34</v>
      </c>
      <c r="C1024" s="28" t="s">
        <v>960</v>
      </c>
      <c r="D1024" s="29">
        <v>29888.038</v>
      </c>
      <c r="E1024" s="25">
        <v>34730.506</v>
      </c>
      <c r="F1024" s="35">
        <f t="shared" si="54"/>
        <v>4842.468000000001</v>
      </c>
      <c r="G1024" s="35">
        <f t="shared" si="53"/>
        <v>16.202027045067325</v>
      </c>
      <c r="H1024" s="35">
        <f t="shared" si="55"/>
        <v>12.055985200910136</v>
      </c>
    </row>
    <row r="1025" spans="1:8" ht="18" customHeight="1">
      <c r="A1025" s="28"/>
      <c r="B1025" s="28" t="s">
        <v>1402</v>
      </c>
      <c r="C1025" s="28" t="s">
        <v>1009</v>
      </c>
      <c r="D1025" s="29">
        <v>11210.61</v>
      </c>
      <c r="E1025" s="25">
        <v>13025.827</v>
      </c>
      <c r="F1025" s="35">
        <f t="shared" si="54"/>
        <v>1815.2169999999987</v>
      </c>
      <c r="G1025" s="35">
        <f t="shared" si="53"/>
        <v>16.191955656293455</v>
      </c>
      <c r="H1025" s="35">
        <f t="shared" si="55"/>
        <v>12.046273155259147</v>
      </c>
    </row>
    <row r="1026" spans="1:8" ht="18" customHeight="1">
      <c r="A1026" s="28"/>
      <c r="B1026" s="28" t="s">
        <v>1310</v>
      </c>
      <c r="C1026" s="28" t="s">
        <v>925</v>
      </c>
      <c r="D1026" s="29">
        <v>68469.471</v>
      </c>
      <c r="E1026" s="25">
        <v>79543.671</v>
      </c>
      <c r="F1026" s="35">
        <f t="shared" si="54"/>
        <v>11074.199999999997</v>
      </c>
      <c r="G1026" s="35">
        <f t="shared" si="53"/>
        <v>16.173923703894253</v>
      </c>
      <c r="H1026" s="35">
        <f t="shared" si="55"/>
        <v>12.028884575708766</v>
      </c>
    </row>
    <row r="1027" spans="1:8" ht="18" customHeight="1">
      <c r="A1027" s="28"/>
      <c r="B1027" s="28" t="s">
        <v>1576</v>
      </c>
      <c r="C1027" s="28" t="s">
        <v>929</v>
      </c>
      <c r="D1027" s="29">
        <v>18644.761</v>
      </c>
      <c r="E1027" s="25">
        <v>21632.443</v>
      </c>
      <c r="F1027" s="35">
        <f t="shared" si="54"/>
        <v>2987.6820000000007</v>
      </c>
      <c r="G1027" s="35">
        <f t="shared" si="53"/>
        <v>16.02424402222158</v>
      </c>
      <c r="H1027" s="35">
        <f t="shared" si="55"/>
        <v>11.884545405206314</v>
      </c>
    </row>
    <row r="1028" spans="1:8" ht="18.75" customHeight="1">
      <c r="A1028" s="28"/>
      <c r="B1028" s="28" t="s">
        <v>32</v>
      </c>
      <c r="C1028" s="28" t="s">
        <v>959</v>
      </c>
      <c r="D1028" s="29">
        <v>8718.744</v>
      </c>
      <c r="E1028" s="25">
        <v>10112.065</v>
      </c>
      <c r="F1028" s="35">
        <f t="shared" si="54"/>
        <v>1393.321</v>
      </c>
      <c r="G1028" s="35">
        <f t="shared" si="53"/>
        <v>15.980753649837641</v>
      </c>
      <c r="H1028" s="35">
        <f t="shared" si="55"/>
        <v>11.842606751912864</v>
      </c>
    </row>
    <row r="1029" spans="1:8" ht="18" customHeight="1">
      <c r="A1029" s="28"/>
      <c r="B1029" s="28" t="s">
        <v>30</v>
      </c>
      <c r="C1029" s="28" t="s">
        <v>958</v>
      </c>
      <c r="D1029" s="29">
        <v>35298.513</v>
      </c>
      <c r="E1029" s="25">
        <v>40602.718</v>
      </c>
      <c r="F1029" s="35">
        <f t="shared" si="54"/>
        <v>5304.205000000002</v>
      </c>
      <c r="G1029" s="35">
        <f t="shared" si="53"/>
        <v>15.02670948206799</v>
      </c>
      <c r="H1029" s="35">
        <f t="shared" si="55"/>
        <v>10.9226024984316</v>
      </c>
    </row>
    <row r="1030" spans="1:8" ht="24" customHeight="1">
      <c r="A1030" s="28"/>
      <c r="B1030" s="28" t="s">
        <v>1603</v>
      </c>
      <c r="C1030" s="28" t="s">
        <v>950</v>
      </c>
      <c r="D1030" s="29">
        <v>21238.938</v>
      </c>
      <c r="E1030" s="25">
        <v>24329.453</v>
      </c>
      <c r="F1030" s="35">
        <f t="shared" si="54"/>
        <v>3090.515000000003</v>
      </c>
      <c r="G1030" s="35">
        <f t="shared" si="53"/>
        <v>14.551174828044623</v>
      </c>
      <c r="H1030" s="35">
        <f t="shared" si="55"/>
        <v>10.464034730649917</v>
      </c>
    </row>
    <row r="1031" spans="1:8" ht="19.5" customHeight="1">
      <c r="A1031" s="28"/>
      <c r="B1031" s="28" t="s">
        <v>1348</v>
      </c>
      <c r="C1031" s="28" t="s">
        <v>926</v>
      </c>
      <c r="D1031" s="29">
        <v>778496.295</v>
      </c>
      <c r="E1031" s="25">
        <v>877092.294</v>
      </c>
      <c r="F1031" s="35">
        <f t="shared" si="54"/>
        <v>98595.99899999995</v>
      </c>
      <c r="G1031" s="35">
        <f t="shared" si="53"/>
        <v>12.66492848241494</v>
      </c>
      <c r="H1031" s="35">
        <f t="shared" si="55"/>
        <v>8.645088900133757</v>
      </c>
    </row>
    <row r="1032" spans="1:8" ht="17.25" customHeight="1">
      <c r="A1032" s="28"/>
      <c r="B1032" s="28" t="s">
        <v>1333</v>
      </c>
      <c r="C1032" s="28" t="s">
        <v>938</v>
      </c>
      <c r="D1032" s="29">
        <v>28421.401</v>
      </c>
      <c r="E1032" s="25">
        <v>31519.378</v>
      </c>
      <c r="F1032" s="35">
        <f t="shared" si="54"/>
        <v>3097.976999999999</v>
      </c>
      <c r="G1032" s="35">
        <f t="shared" si="53"/>
        <v>10.900155836793534</v>
      </c>
      <c r="H1032" s="35">
        <f t="shared" si="55"/>
        <v>6.9432826365990685</v>
      </c>
    </row>
    <row r="1033" spans="1:8" ht="23.25" customHeight="1">
      <c r="A1033" s="28"/>
      <c r="B1033" s="28" t="s">
        <v>1516</v>
      </c>
      <c r="C1033" s="28" t="s">
        <v>973</v>
      </c>
      <c r="D1033" s="29">
        <v>10954.703</v>
      </c>
      <c r="E1033" s="25">
        <v>12016.514</v>
      </c>
      <c r="F1033" s="35">
        <f t="shared" si="54"/>
        <v>1061.8109999999997</v>
      </c>
      <c r="G1033" s="35">
        <f t="shared" si="53"/>
        <v>9.69274109941638</v>
      </c>
      <c r="H1033" s="35">
        <f t="shared" si="55"/>
        <v>5.778947974085646</v>
      </c>
    </row>
    <row r="1034" spans="1:8" ht="22.5" customHeight="1">
      <c r="A1034" s="28"/>
      <c r="B1034" s="28" t="s">
        <v>987</v>
      </c>
      <c r="C1034" s="28" t="s">
        <v>1008</v>
      </c>
      <c r="D1034" s="29">
        <v>22355.84</v>
      </c>
      <c r="E1034" s="25">
        <v>24503.355</v>
      </c>
      <c r="F1034" s="35">
        <f t="shared" si="54"/>
        <v>2147.5149999999994</v>
      </c>
      <c r="G1034" s="35">
        <f t="shared" si="53"/>
        <v>9.606058193295341</v>
      </c>
      <c r="H1034" s="35">
        <f t="shared" si="55"/>
        <v>5.695357879381846</v>
      </c>
    </row>
    <row r="1035" spans="1:8" ht="23.25" customHeight="1">
      <c r="A1035" s="28"/>
      <c r="B1035" s="28" t="s">
        <v>1600</v>
      </c>
      <c r="C1035" s="28" t="s">
        <v>946</v>
      </c>
      <c r="D1035" s="29">
        <v>24161.239</v>
      </c>
      <c r="E1035" s="25">
        <v>26468.055</v>
      </c>
      <c r="F1035" s="35">
        <f t="shared" si="54"/>
        <v>2306.815999999999</v>
      </c>
      <c r="G1035" s="35">
        <f t="shared" si="53"/>
        <v>9.547589840074</v>
      </c>
      <c r="H1035" s="35">
        <f t="shared" si="55"/>
        <v>5.638975653616085</v>
      </c>
    </row>
    <row r="1036" spans="1:8" ht="23.25" customHeight="1">
      <c r="A1036" s="28"/>
      <c r="B1036" s="28" t="s">
        <v>10</v>
      </c>
      <c r="C1036" s="28" t="s">
        <v>947</v>
      </c>
      <c r="D1036" s="29">
        <v>14473.08</v>
      </c>
      <c r="E1036" s="25">
        <v>15777.781</v>
      </c>
      <c r="F1036" s="35">
        <f t="shared" si="54"/>
        <v>1304.701000000001</v>
      </c>
      <c r="G1036" s="35">
        <f t="shared" si="53"/>
        <v>9.014674139851376</v>
      </c>
      <c r="H1036" s="35">
        <f t="shared" si="55"/>
        <v>5.125074172411126</v>
      </c>
    </row>
    <row r="1037" spans="1:8" ht="24" customHeight="1">
      <c r="A1037" s="28"/>
      <c r="B1037" s="28" t="s">
        <v>1399</v>
      </c>
      <c r="C1037" s="28" t="s">
        <v>774</v>
      </c>
      <c r="D1037" s="29">
        <v>30466.352</v>
      </c>
      <c r="E1037" s="25">
        <v>32947.09</v>
      </c>
      <c r="F1037" s="35">
        <f t="shared" si="54"/>
        <v>2480.7379999999976</v>
      </c>
      <c r="G1037" s="35">
        <f t="shared" si="53"/>
        <v>8.142550181262266</v>
      </c>
      <c r="H1037" s="35">
        <f t="shared" si="55"/>
        <v>4.284067247814893</v>
      </c>
    </row>
    <row r="1038" spans="1:8" ht="20.25" customHeight="1">
      <c r="A1038" s="28"/>
      <c r="B1038" s="28" t="s">
        <v>1592</v>
      </c>
      <c r="C1038" s="28" t="s">
        <v>940</v>
      </c>
      <c r="D1038" s="29">
        <v>17353.795</v>
      </c>
      <c r="E1038" s="25">
        <v>18583.843</v>
      </c>
      <c r="F1038" s="35">
        <f t="shared" si="54"/>
        <v>1230.0480000000025</v>
      </c>
      <c r="G1038" s="35">
        <f t="shared" si="53"/>
        <v>7.0880634466409465</v>
      </c>
      <c r="H1038" s="35">
        <f t="shared" si="55"/>
        <v>3.267204178090166</v>
      </c>
    </row>
    <row r="1039" spans="1:8" s="101" customFormat="1" ht="24.75" customHeight="1" thickBot="1">
      <c r="A1039" s="28"/>
      <c r="B1039" s="28" t="s">
        <v>239</v>
      </c>
      <c r="C1039" s="28" t="s">
        <v>974</v>
      </c>
      <c r="D1039" s="29">
        <v>9126.564</v>
      </c>
      <c r="E1039" s="25">
        <v>9662.871</v>
      </c>
      <c r="F1039" s="35">
        <f t="shared" si="54"/>
        <v>536.3069999999989</v>
      </c>
      <c r="G1039" s="35">
        <f t="shared" si="53"/>
        <v>5.876329799473257</v>
      </c>
      <c r="H1039" s="35">
        <f t="shared" si="55"/>
        <v>2.098704702759968</v>
      </c>
    </row>
    <row r="1040" spans="1:8" ht="29.25" customHeight="1">
      <c r="A1040" s="28"/>
      <c r="B1040" s="28" t="s">
        <v>1367</v>
      </c>
      <c r="C1040" s="28" t="s">
        <v>978</v>
      </c>
      <c r="D1040" s="29">
        <v>29638.881</v>
      </c>
      <c r="E1040" s="25">
        <v>31361.992</v>
      </c>
      <c r="F1040" s="35">
        <f t="shared" si="54"/>
        <v>1723.1109999999971</v>
      </c>
      <c r="G1040" s="35">
        <f>(E1040/D1040-1)*100</f>
        <v>5.813684396519547</v>
      </c>
      <c r="H1040" s="35">
        <f t="shared" si="55"/>
        <v>2.0382944627254984</v>
      </c>
    </row>
    <row r="1041" spans="1:8" s="101" customFormat="1" ht="20.25" customHeight="1" thickBot="1">
      <c r="A1041" s="44"/>
      <c r="B1041" s="44" t="s">
        <v>1574</v>
      </c>
      <c r="C1041" s="44" t="s">
        <v>928</v>
      </c>
      <c r="D1041" s="46">
        <v>17435.515</v>
      </c>
      <c r="E1041" s="47">
        <v>17832.875</v>
      </c>
      <c r="F1041" s="48">
        <f t="shared" si="54"/>
        <v>397.3600000000006</v>
      </c>
      <c r="G1041" s="48">
        <f>(E1041/D1041-1)*100</f>
        <v>2.2790264583523845</v>
      </c>
      <c r="H1041" s="48">
        <f t="shared" si="55"/>
        <v>-1.3702482940710303</v>
      </c>
    </row>
    <row r="1042" spans="1:8" ht="20.25" customHeight="1">
      <c r="A1042" s="366" t="s">
        <v>1383</v>
      </c>
      <c r="B1042" s="366"/>
      <c r="C1042" s="366"/>
      <c r="D1042" s="366"/>
      <c r="E1042" s="366"/>
      <c r="F1042" s="366"/>
      <c r="G1042" s="366"/>
      <c r="H1042" s="366"/>
    </row>
    <row r="1043" spans="1:8" ht="20.25" customHeight="1">
      <c r="A1043" s="366" t="s">
        <v>1295</v>
      </c>
      <c r="B1043" s="366"/>
      <c r="C1043" s="366"/>
      <c r="D1043" s="366"/>
      <c r="E1043" s="366"/>
      <c r="F1043" s="366"/>
      <c r="G1043" s="366"/>
      <c r="H1043" s="366"/>
    </row>
    <row r="1044" spans="1:8" ht="20.25" customHeight="1">
      <c r="A1044" s="369" t="s">
        <v>1005</v>
      </c>
      <c r="B1044" s="369"/>
      <c r="C1044" s="369"/>
      <c r="D1044" s="369"/>
      <c r="E1044" s="369"/>
      <c r="F1044" s="369"/>
      <c r="G1044" s="369"/>
      <c r="H1044" s="369"/>
    </row>
    <row r="1045" spans="1:8" ht="20.25" customHeight="1" thickBot="1">
      <c r="A1045" s="370" t="s">
        <v>1006</v>
      </c>
      <c r="B1045" s="370"/>
      <c r="C1045" s="370"/>
      <c r="D1045" s="370"/>
      <c r="E1045" s="370"/>
      <c r="F1045" s="370"/>
      <c r="G1045" s="370"/>
      <c r="H1045" s="100"/>
    </row>
    <row r="1046" spans="1:8" ht="30">
      <c r="A1046" s="281"/>
      <c r="B1046" s="382" t="s">
        <v>989</v>
      </c>
      <c r="C1046" s="382"/>
      <c r="D1046" s="282" t="s">
        <v>994</v>
      </c>
      <c r="E1046" s="260" t="s">
        <v>995</v>
      </c>
      <c r="F1046" s="260" t="s">
        <v>1297</v>
      </c>
      <c r="G1046" s="283" t="s">
        <v>1298</v>
      </c>
      <c r="H1046" s="260" t="s">
        <v>1299</v>
      </c>
    </row>
    <row r="1047" spans="1:8" ht="20.25" customHeight="1" thickBot="1">
      <c r="A1047" s="266"/>
      <c r="B1047" s="263"/>
      <c r="C1047" s="263"/>
      <c r="D1047" s="264">
        <v>2002</v>
      </c>
      <c r="E1047" s="264">
        <v>2003</v>
      </c>
      <c r="F1047" s="265" t="s">
        <v>1300</v>
      </c>
      <c r="G1047" s="265" t="s">
        <v>1301</v>
      </c>
      <c r="H1047" s="265" t="s">
        <v>1301</v>
      </c>
    </row>
    <row r="1048" spans="1:8" ht="20.25" customHeight="1">
      <c r="A1048" s="28"/>
      <c r="B1048" s="28" t="s">
        <v>1362</v>
      </c>
      <c r="C1048" s="28" t="s">
        <v>975</v>
      </c>
      <c r="D1048" s="29">
        <v>30058.669</v>
      </c>
      <c r="E1048" s="25">
        <v>30713.87</v>
      </c>
      <c r="F1048" s="35">
        <f t="shared" si="54"/>
        <v>655.2009999999973</v>
      </c>
      <c r="G1048" s="35">
        <f aca="true" t="shared" si="56" ref="G1048:G1062">(E1048/D1048-1)*100</f>
        <v>2.179740560036092</v>
      </c>
      <c r="H1048" s="35">
        <f t="shared" si="55"/>
        <v>-1.46599171124977</v>
      </c>
    </row>
    <row r="1049" spans="1:8" ht="21" customHeight="1">
      <c r="A1049" s="28"/>
      <c r="B1049" s="28" t="s">
        <v>1019</v>
      </c>
      <c r="C1049" s="28" t="s">
        <v>1020</v>
      </c>
      <c r="D1049" s="29">
        <v>80499.016</v>
      </c>
      <c r="E1049" s="25">
        <v>82200</v>
      </c>
      <c r="F1049" s="35">
        <f t="shared" si="54"/>
        <v>1700.9839999999967</v>
      </c>
      <c r="G1049" s="35">
        <f t="shared" si="56"/>
        <v>2.113049431560743</v>
      </c>
      <c r="H1049" s="35">
        <f t="shared" si="55"/>
        <v>-1.5303033269375765</v>
      </c>
    </row>
    <row r="1050" spans="1:8" ht="18" customHeight="1">
      <c r="A1050" s="28"/>
      <c r="B1050" s="28" t="s">
        <v>1307</v>
      </c>
      <c r="C1050" s="28" t="s">
        <v>965</v>
      </c>
      <c r="D1050" s="29">
        <v>41321.501</v>
      </c>
      <c r="E1050" s="25">
        <v>41932.599</v>
      </c>
      <c r="F1050" s="35">
        <f t="shared" si="54"/>
        <v>611.0980000000054</v>
      </c>
      <c r="G1050" s="35">
        <f t="shared" si="56"/>
        <v>1.4788862582702622</v>
      </c>
      <c r="H1050" s="35">
        <f t="shared" si="55"/>
        <v>-2.1418398118703164</v>
      </c>
    </row>
    <row r="1051" spans="1:8" ht="22.5" customHeight="1">
      <c r="A1051" s="28"/>
      <c r="B1051" s="28" t="s">
        <v>1390</v>
      </c>
      <c r="C1051" s="28" t="s">
        <v>981</v>
      </c>
      <c r="D1051" s="29">
        <v>18432.792</v>
      </c>
      <c r="E1051" s="25">
        <v>18330.186</v>
      </c>
      <c r="F1051" s="35">
        <f t="shared" si="54"/>
        <v>-102.60599999999977</v>
      </c>
      <c r="G1051" s="35">
        <f t="shared" si="56"/>
        <v>-0.5566492585605043</v>
      </c>
      <c r="H1051" s="35">
        <f t="shared" si="55"/>
        <v>-4.104748235674771</v>
      </c>
    </row>
    <row r="1052" spans="1:8" ht="18.75" customHeight="1">
      <c r="A1052" s="28"/>
      <c r="B1052" s="28" t="s">
        <v>1341</v>
      </c>
      <c r="C1052" s="28" t="s">
        <v>924</v>
      </c>
      <c r="D1052" s="29">
        <v>37393.487</v>
      </c>
      <c r="E1052" s="25">
        <v>36197.263</v>
      </c>
      <c r="F1052" s="35">
        <f t="shared" si="54"/>
        <v>-1196.224000000002</v>
      </c>
      <c r="G1052" s="35">
        <f t="shared" si="56"/>
        <v>-3.199016983893488</v>
      </c>
      <c r="H1052" s="35">
        <f t="shared" si="55"/>
        <v>-6.652837337514949</v>
      </c>
    </row>
    <row r="1053" spans="1:8" ht="22.5" customHeight="1">
      <c r="A1053" s="28"/>
      <c r="B1053" s="28" t="s">
        <v>1369</v>
      </c>
      <c r="C1053" s="28" t="s">
        <v>979</v>
      </c>
      <c r="D1053" s="29">
        <v>17155.15</v>
      </c>
      <c r="E1053" s="25">
        <v>16069.144</v>
      </c>
      <c r="F1053" s="35">
        <f t="shared" si="54"/>
        <v>-1086.0060000000012</v>
      </c>
      <c r="G1053" s="35">
        <f t="shared" si="56"/>
        <v>-6.330495507180068</v>
      </c>
      <c r="H1053" s="35">
        <f t="shared" si="55"/>
        <v>-9.672585959682078</v>
      </c>
    </row>
    <row r="1054" spans="1:8" ht="18.75" customHeight="1">
      <c r="A1054" s="28"/>
      <c r="B1054" s="28" t="s">
        <v>1392</v>
      </c>
      <c r="C1054" s="28" t="s">
        <v>982</v>
      </c>
      <c r="D1054" s="29">
        <v>17594.627</v>
      </c>
      <c r="E1054" s="25">
        <v>15496.427</v>
      </c>
      <c r="F1054" s="35">
        <f t="shared" si="54"/>
        <v>-2098.2000000000007</v>
      </c>
      <c r="G1054" s="35">
        <f t="shared" si="56"/>
        <v>-11.925231492545995</v>
      </c>
      <c r="H1054" s="35">
        <f t="shared" si="55"/>
        <v>-15.06770400298455</v>
      </c>
    </row>
    <row r="1055" spans="1:8" ht="20.25" customHeight="1">
      <c r="A1055" s="28"/>
      <c r="B1055" s="28" t="s">
        <v>1455</v>
      </c>
      <c r="C1055" s="28" t="s">
        <v>971</v>
      </c>
      <c r="D1055" s="29">
        <v>34956.967</v>
      </c>
      <c r="E1055" s="25">
        <v>30567.96</v>
      </c>
      <c r="F1055" s="35">
        <f t="shared" si="54"/>
        <v>-4389.006999999998</v>
      </c>
      <c r="G1055" s="35">
        <f t="shared" si="56"/>
        <v>-12.555457113885193</v>
      </c>
      <c r="H1055" s="35">
        <f t="shared" si="55"/>
        <v>-15.675443426244605</v>
      </c>
    </row>
    <row r="1056" spans="1:8" ht="20.25" customHeight="1">
      <c r="A1056" s="28"/>
      <c r="B1056" s="28" t="s">
        <v>1364</v>
      </c>
      <c r="C1056" s="28" t="s">
        <v>976</v>
      </c>
      <c r="D1056" s="29">
        <v>19362.964</v>
      </c>
      <c r="E1056" s="25">
        <v>14713.256</v>
      </c>
      <c r="F1056" s="35">
        <f t="shared" si="54"/>
        <v>-4649.7080000000005</v>
      </c>
      <c r="G1056" s="35">
        <f t="shared" si="56"/>
        <v>-24.013410343581697</v>
      </c>
      <c r="H1056" s="35">
        <f t="shared" si="55"/>
        <v>-26.724581467886843</v>
      </c>
    </row>
    <row r="1057" spans="1:8" ht="18" customHeight="1">
      <c r="A1057" s="28"/>
      <c r="B1057" s="28" t="s">
        <v>1413</v>
      </c>
      <c r="C1057" s="28" t="s">
        <v>1018</v>
      </c>
      <c r="D1057" s="29">
        <v>73096.089</v>
      </c>
      <c r="E1057" s="25">
        <v>50527.476</v>
      </c>
      <c r="F1057" s="35">
        <f t="shared" si="54"/>
        <v>-22568.613000000005</v>
      </c>
      <c r="G1057" s="35">
        <f t="shared" si="56"/>
        <v>-30.875267485241242</v>
      </c>
      <c r="H1057" s="35">
        <f t="shared" si="55"/>
        <v>-33.341610291474844</v>
      </c>
    </row>
    <row r="1058" spans="1:191" s="101" customFormat="1" ht="20.25" customHeight="1" thickBot="1">
      <c r="A1058" s="28"/>
      <c r="B1058" s="28" t="s">
        <v>704</v>
      </c>
      <c r="C1058" s="28" t="s">
        <v>1401</v>
      </c>
      <c r="D1058" s="29">
        <v>1443800.499</v>
      </c>
      <c r="E1058" s="25">
        <v>776173.896</v>
      </c>
      <c r="F1058" s="35">
        <f t="shared" si="54"/>
        <v>-667626.6030000001</v>
      </c>
      <c r="G1058" s="35">
        <f t="shared" si="56"/>
        <v>-46.24091787351572</v>
      </c>
      <c r="H1058" s="35">
        <f t="shared" si="55"/>
        <v>-48.15902042015582</v>
      </c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  <c r="EB1058" s="9"/>
      <c r="EC1058" s="9"/>
      <c r="ED1058" s="9"/>
      <c r="EE1058" s="9"/>
      <c r="EF1058" s="9"/>
      <c r="EG1058" s="9"/>
      <c r="EH1058" s="9"/>
      <c r="EI1058" s="9"/>
      <c r="EJ1058" s="9"/>
      <c r="EK1058" s="9"/>
      <c r="EL1058" s="9"/>
      <c r="EM1058" s="9"/>
      <c r="EN1058" s="9"/>
      <c r="EO1058" s="9"/>
      <c r="EP1058" s="9"/>
      <c r="EQ1058" s="9"/>
      <c r="ER1058" s="9"/>
      <c r="ES1058" s="9"/>
      <c r="ET1058" s="9"/>
      <c r="EU1058" s="9"/>
      <c r="EV1058" s="9"/>
      <c r="EW1058" s="9"/>
      <c r="EX1058" s="9"/>
      <c r="EY1058" s="9"/>
      <c r="EZ1058" s="9"/>
      <c r="FA1058" s="9"/>
      <c r="FB1058" s="9"/>
      <c r="FC1058" s="9"/>
      <c r="FD1058" s="9"/>
      <c r="FE1058" s="9"/>
      <c r="FF1058" s="9"/>
      <c r="FG1058" s="9"/>
      <c r="FH1058" s="9"/>
      <c r="FI1058" s="9"/>
      <c r="FJ1058" s="9"/>
      <c r="FK1058" s="9"/>
      <c r="FL1058" s="9"/>
      <c r="FM1058" s="9"/>
      <c r="FN1058" s="9"/>
      <c r="FO1058" s="9"/>
      <c r="FP1058" s="9"/>
      <c r="FQ1058" s="9"/>
      <c r="FR1058" s="9"/>
      <c r="FS1058" s="9"/>
      <c r="FT1058" s="9"/>
      <c r="FU1058" s="9"/>
      <c r="FV1058" s="9"/>
      <c r="FW1058" s="9"/>
      <c r="FX1058" s="9"/>
      <c r="FY1058" s="9"/>
      <c r="FZ1058" s="9"/>
      <c r="GA1058" s="9"/>
      <c r="GB1058" s="9"/>
      <c r="GC1058" s="9"/>
      <c r="GD1058" s="9"/>
      <c r="GE1058" s="9"/>
      <c r="GF1058" s="9"/>
      <c r="GG1058" s="9"/>
      <c r="GH1058" s="9"/>
      <c r="GI1058" s="9"/>
    </row>
    <row r="1059" spans="1:8" ht="17.25" customHeight="1">
      <c r="A1059" s="28"/>
      <c r="B1059" s="28" t="s">
        <v>701</v>
      </c>
      <c r="C1059" s="28" t="s">
        <v>1400</v>
      </c>
      <c r="D1059" s="29">
        <v>168408.255</v>
      </c>
      <c r="E1059" s="25">
        <v>87558.907</v>
      </c>
      <c r="F1059" s="35">
        <f t="shared" si="54"/>
        <v>-80849.348</v>
      </c>
      <c r="G1059" s="35">
        <f t="shared" si="56"/>
        <v>-48.007948303959324</v>
      </c>
      <c r="H1059" s="35">
        <f t="shared" si="55"/>
        <v>-49.86300391165338</v>
      </c>
    </row>
    <row r="1060" spans="1:8" ht="25.5" customHeight="1">
      <c r="A1060" s="28"/>
      <c r="B1060" s="28" t="s">
        <v>1014</v>
      </c>
      <c r="C1060" s="28" t="s">
        <v>1015</v>
      </c>
      <c r="D1060" s="29">
        <v>85690.103</v>
      </c>
      <c r="E1060" s="25">
        <v>26632.018</v>
      </c>
      <c r="F1060" s="35">
        <f t="shared" si="54"/>
        <v>-59058.08500000001</v>
      </c>
      <c r="G1060" s="35">
        <f t="shared" si="56"/>
        <v>-68.92054383456629</v>
      </c>
      <c r="H1060" s="35">
        <f t="shared" si="55"/>
        <v>-70.0294463987665</v>
      </c>
    </row>
    <row r="1061" spans="1:8" s="9" customFormat="1" ht="19.5" customHeight="1">
      <c r="A1061" s="28"/>
      <c r="B1061" s="28" t="s">
        <v>1012</v>
      </c>
      <c r="C1061" s="28" t="s">
        <v>1481</v>
      </c>
      <c r="D1061" s="29">
        <v>100659.63</v>
      </c>
      <c r="E1061" s="25">
        <v>30884.203</v>
      </c>
      <c r="F1061" s="35">
        <f t="shared" si="54"/>
        <v>-69775.427</v>
      </c>
      <c r="G1061" s="35">
        <f t="shared" si="56"/>
        <v>-69.31818346640058</v>
      </c>
      <c r="H1061" s="35">
        <f t="shared" si="55"/>
        <v>-70.41289840759279</v>
      </c>
    </row>
    <row r="1062" spans="1:8" s="101" customFormat="1" ht="20.25" customHeight="1" thickBot="1">
      <c r="A1062" s="44"/>
      <c r="B1062" s="44" t="s">
        <v>1013</v>
      </c>
      <c r="C1062" s="44" t="s">
        <v>1405</v>
      </c>
      <c r="D1062" s="46">
        <v>698895.63</v>
      </c>
      <c r="E1062" s="47">
        <v>207255.486</v>
      </c>
      <c r="F1062" s="48">
        <f t="shared" si="54"/>
        <v>-491640.144</v>
      </c>
      <c r="G1062" s="48">
        <f t="shared" si="56"/>
        <v>-70.34528803678455</v>
      </c>
      <c r="H1062" s="48">
        <f t="shared" si="55"/>
        <v>-71.4033562977473</v>
      </c>
    </row>
    <row r="1063" spans="1:8" s="9" customFormat="1" ht="16.5" customHeight="1">
      <c r="A1063" s="28"/>
      <c r="B1063" s="28"/>
      <c r="C1063" s="28"/>
      <c r="D1063" s="29"/>
      <c r="E1063" s="25"/>
      <c r="F1063" s="35"/>
      <c r="G1063" s="35"/>
      <c r="H1063" s="35"/>
    </row>
    <row r="1064" spans="1:8" s="9" customFormat="1" ht="17.25" customHeight="1">
      <c r="A1064" s="366" t="s">
        <v>527</v>
      </c>
      <c r="B1064" s="366"/>
      <c r="C1064" s="366"/>
      <c r="D1064" s="366"/>
      <c r="E1064" s="366"/>
      <c r="F1064" s="366"/>
      <c r="G1064" s="366"/>
      <c r="H1064" s="366"/>
    </row>
    <row r="1065" spans="1:8" s="9" customFormat="1" ht="13.5" customHeight="1">
      <c r="A1065" s="366" t="s">
        <v>1295</v>
      </c>
      <c r="B1065" s="366"/>
      <c r="C1065" s="366"/>
      <c r="D1065" s="366"/>
      <c r="E1065" s="366"/>
      <c r="F1065" s="366"/>
      <c r="G1065" s="366"/>
      <c r="H1065" s="366"/>
    </row>
    <row r="1066" spans="1:8" s="9" customFormat="1" ht="16.5" customHeight="1">
      <c r="A1066" s="369" t="s">
        <v>1005</v>
      </c>
      <c r="B1066" s="369"/>
      <c r="C1066" s="369"/>
      <c r="D1066" s="369"/>
      <c r="E1066" s="369"/>
      <c r="F1066" s="369"/>
      <c r="G1066" s="369"/>
      <c r="H1066" s="369"/>
    </row>
    <row r="1067" spans="1:8" s="9" customFormat="1" ht="12" customHeight="1" thickBot="1">
      <c r="A1067" s="370" t="s">
        <v>1006</v>
      </c>
      <c r="B1067" s="370"/>
      <c r="C1067" s="370"/>
      <c r="D1067" s="370"/>
      <c r="E1067" s="370"/>
      <c r="F1067" s="370"/>
      <c r="G1067" s="370"/>
      <c r="H1067" s="100"/>
    </row>
    <row r="1068" spans="1:8" s="9" customFormat="1" ht="33.75" customHeight="1">
      <c r="A1068" s="281"/>
      <c r="B1068" s="382" t="s">
        <v>989</v>
      </c>
      <c r="C1068" s="382"/>
      <c r="D1068" s="282" t="s">
        <v>994</v>
      </c>
      <c r="E1068" s="260" t="s">
        <v>995</v>
      </c>
      <c r="F1068" s="260" t="s">
        <v>1297</v>
      </c>
      <c r="G1068" s="283" t="s">
        <v>1298</v>
      </c>
      <c r="H1068" s="260" t="s">
        <v>1299</v>
      </c>
    </row>
    <row r="1069" spans="1:8" s="9" customFormat="1" ht="13.5" customHeight="1" thickBot="1">
      <c r="A1069" s="266"/>
      <c r="B1069" s="263"/>
      <c r="C1069" s="263"/>
      <c r="D1069" s="264">
        <v>2002</v>
      </c>
      <c r="E1069" s="264">
        <v>2003</v>
      </c>
      <c r="F1069" s="265" t="s">
        <v>1300</v>
      </c>
      <c r="G1069" s="265" t="s">
        <v>1301</v>
      </c>
      <c r="H1069" s="265" t="s">
        <v>1301</v>
      </c>
    </row>
    <row r="1070" spans="1:8" s="9" customFormat="1" ht="9" customHeight="1">
      <c r="A1070" s="28"/>
      <c r="B1070" s="28"/>
      <c r="C1070" s="28"/>
      <c r="D1070" s="29"/>
      <c r="E1070" s="25"/>
      <c r="F1070" s="35"/>
      <c r="G1070" s="35"/>
      <c r="H1070" s="35"/>
    </row>
    <row r="1071" spans="1:191" s="8" customFormat="1" ht="19.5" customHeight="1">
      <c r="A1071" s="383" t="s">
        <v>1372</v>
      </c>
      <c r="B1071" s="383"/>
      <c r="C1071" s="383"/>
      <c r="D1071" s="27">
        <f>SUM(D1075:D1103)+D1072</f>
        <v>14225431.643</v>
      </c>
      <c r="E1071" s="27">
        <f>SUM(E1075:E1103)+E1072</f>
        <v>17619240</v>
      </c>
      <c r="F1071" s="34">
        <f t="shared" si="54"/>
        <v>3393808.357000001</v>
      </c>
      <c r="G1071" s="34">
        <f>(E1071/D1071-1)*100</f>
        <v>23.857331307553075</v>
      </c>
      <c r="H1071" s="34">
        <f t="shared" si="55"/>
        <v>19.43815126943211</v>
      </c>
      <c r="I1071" s="91"/>
      <c r="J1071" s="91"/>
      <c r="K1071" s="91"/>
      <c r="L1071" s="91"/>
      <c r="M1071" s="91"/>
      <c r="N1071" s="91"/>
      <c r="O1071" s="91"/>
      <c r="P1071" s="91"/>
      <c r="Q1071" s="91"/>
      <c r="R1071" s="91"/>
      <c r="S1071" s="91"/>
      <c r="T1071" s="91"/>
      <c r="U1071" s="91"/>
      <c r="V1071" s="91"/>
      <c r="W1071" s="91"/>
      <c r="X1071" s="91"/>
      <c r="Y1071" s="91"/>
      <c r="Z1071" s="91"/>
      <c r="AA1071" s="91"/>
      <c r="AB1071" s="91"/>
      <c r="AC1071" s="91"/>
      <c r="AD1071" s="91"/>
      <c r="AE1071" s="91"/>
      <c r="AF1071" s="91"/>
      <c r="AG1071" s="91"/>
      <c r="AH1071" s="91"/>
      <c r="AI1071" s="91"/>
      <c r="AJ1071" s="91"/>
      <c r="AK1071" s="91"/>
      <c r="AL1071" s="91"/>
      <c r="AM1071" s="91"/>
      <c r="AN1071" s="91"/>
      <c r="AO1071" s="91"/>
      <c r="AP1071" s="91"/>
      <c r="AQ1071" s="91"/>
      <c r="AR1071" s="91"/>
      <c r="AS1071" s="91"/>
      <c r="AT1071" s="91"/>
      <c r="AU1071" s="91"/>
      <c r="AV1071" s="91"/>
      <c r="AW1071" s="91"/>
      <c r="AX1071" s="91"/>
      <c r="AY1071" s="91"/>
      <c r="AZ1071" s="91"/>
      <c r="BA1071" s="91"/>
      <c r="BB1071" s="91"/>
      <c r="BC1071" s="91"/>
      <c r="BD1071" s="91"/>
      <c r="BE1071" s="91"/>
      <c r="BF1071" s="91"/>
      <c r="BG1071" s="91"/>
      <c r="BH1071" s="91"/>
      <c r="BI1071" s="91"/>
      <c r="BJ1071" s="91"/>
      <c r="BK1071" s="91"/>
      <c r="BL1071" s="91"/>
      <c r="BM1071" s="91"/>
      <c r="BN1071" s="91"/>
      <c r="BO1071" s="91"/>
      <c r="BP1071" s="91"/>
      <c r="BQ1071" s="91"/>
      <c r="BR1071" s="91"/>
      <c r="BS1071" s="91"/>
      <c r="BT1071" s="91"/>
      <c r="BU1071" s="91"/>
      <c r="BV1071" s="91"/>
      <c r="BW1071" s="91"/>
      <c r="BX1071" s="91"/>
      <c r="BY1071" s="91"/>
      <c r="BZ1071" s="91"/>
      <c r="CA1071" s="91"/>
      <c r="CB1071" s="91"/>
      <c r="CC1071" s="91"/>
      <c r="CD1071" s="91"/>
      <c r="CE1071" s="91"/>
      <c r="CF1071" s="91"/>
      <c r="CG1071" s="91"/>
      <c r="CH1071" s="91"/>
      <c r="CI1071" s="91"/>
      <c r="CJ1071" s="91"/>
      <c r="CK1071" s="91"/>
      <c r="CL1071" s="91"/>
      <c r="CM1071" s="91"/>
      <c r="CN1071" s="91"/>
      <c r="CO1071" s="91"/>
      <c r="CP1071" s="91"/>
      <c r="CQ1071" s="91"/>
      <c r="CR1071" s="91"/>
      <c r="CS1071" s="91"/>
      <c r="CT1071" s="91"/>
      <c r="CU1071" s="91"/>
      <c r="CV1071" s="91"/>
      <c r="CW1071" s="91"/>
      <c r="CX1071" s="91"/>
      <c r="CY1071" s="91"/>
      <c r="CZ1071" s="91"/>
      <c r="DA1071" s="91"/>
      <c r="DB1071" s="91"/>
      <c r="DC1071" s="91"/>
      <c r="DD1071" s="91"/>
      <c r="DE1071" s="91"/>
      <c r="DF1071" s="91"/>
      <c r="DG1071" s="91"/>
      <c r="DH1071" s="91"/>
      <c r="DI1071" s="91"/>
      <c r="DJ1071" s="91"/>
      <c r="DK1071" s="91"/>
      <c r="DL1071" s="91"/>
      <c r="DM1071" s="91"/>
      <c r="DN1071" s="91"/>
      <c r="DO1071" s="91"/>
      <c r="DP1071" s="91"/>
      <c r="DQ1071" s="91"/>
      <c r="DR1071" s="91"/>
      <c r="DS1071" s="91"/>
      <c r="DT1071" s="91"/>
      <c r="DU1071" s="91"/>
      <c r="DV1071" s="91"/>
      <c r="DW1071" s="91"/>
      <c r="DX1071" s="91"/>
      <c r="DY1071" s="91"/>
      <c r="DZ1071" s="91"/>
      <c r="EA1071" s="91"/>
      <c r="EB1071" s="91"/>
      <c r="EC1071" s="91"/>
      <c r="ED1071" s="91"/>
      <c r="EE1071" s="91"/>
      <c r="EF1071" s="91"/>
      <c r="EG1071" s="91"/>
      <c r="EH1071" s="91"/>
      <c r="EI1071" s="91"/>
      <c r="EJ1071" s="91"/>
      <c r="EK1071" s="91"/>
      <c r="EL1071" s="91"/>
      <c r="EM1071" s="91"/>
      <c r="EN1071" s="91"/>
      <c r="EO1071" s="91"/>
      <c r="EP1071" s="91"/>
      <c r="EQ1071" s="91"/>
      <c r="ER1071" s="91"/>
      <c r="ES1071" s="91"/>
      <c r="ET1071" s="91"/>
      <c r="EU1071" s="91"/>
      <c r="EV1071" s="91"/>
      <c r="EW1071" s="91"/>
      <c r="EX1071" s="91"/>
      <c r="EY1071" s="91"/>
      <c r="EZ1071" s="91"/>
      <c r="FA1071" s="91"/>
      <c r="FB1071" s="91"/>
      <c r="FC1071" s="91"/>
      <c r="FD1071" s="91"/>
      <c r="FE1071" s="91"/>
      <c r="FF1071" s="91"/>
      <c r="FG1071" s="91"/>
      <c r="FH1071" s="91"/>
      <c r="FI1071" s="91"/>
      <c r="FJ1071" s="91"/>
      <c r="FK1071" s="91"/>
      <c r="FL1071" s="91"/>
      <c r="FM1071" s="91"/>
      <c r="FN1071" s="91"/>
      <c r="FO1071" s="91"/>
      <c r="FP1071" s="91"/>
      <c r="FQ1071" s="91"/>
      <c r="FR1071" s="91"/>
      <c r="FS1071" s="91"/>
      <c r="FT1071" s="91"/>
      <c r="FU1071" s="91"/>
      <c r="FV1071" s="91"/>
      <c r="FW1071" s="91"/>
      <c r="FX1071" s="91"/>
      <c r="FY1071" s="91"/>
      <c r="FZ1071" s="91"/>
      <c r="GA1071" s="91"/>
      <c r="GB1071" s="91"/>
      <c r="GC1071" s="91"/>
      <c r="GD1071" s="91"/>
      <c r="GE1071" s="91"/>
      <c r="GF1071" s="91"/>
      <c r="GG1071" s="91"/>
      <c r="GH1071" s="91"/>
      <c r="GI1071" s="91"/>
    </row>
    <row r="1072" spans="1:191" s="8" customFormat="1" ht="12.75" customHeight="1">
      <c r="A1072" s="347"/>
      <c r="B1072" s="347"/>
      <c r="C1072" s="28" t="s">
        <v>1261</v>
      </c>
      <c r="D1072" s="29">
        <v>13091300</v>
      </c>
      <c r="E1072" s="25">
        <v>16491000</v>
      </c>
      <c r="F1072" s="35">
        <f>E1072-D1072</f>
        <v>3399700</v>
      </c>
      <c r="G1072" s="35">
        <f>(E1072/D1072-1)*100</f>
        <v>25.969155087730012</v>
      </c>
      <c r="H1072" s="35">
        <f>(((E1072/(D1072/0.9643204))-1)*100)</f>
        <v>21.47462602186183</v>
      </c>
      <c r="I1072" s="91"/>
      <c r="J1072" s="91"/>
      <c r="K1072" s="91"/>
      <c r="L1072" s="91"/>
      <c r="M1072" s="91"/>
      <c r="N1072" s="91"/>
      <c r="O1072" s="91"/>
      <c r="P1072" s="91"/>
      <c r="Q1072" s="91"/>
      <c r="R1072" s="91"/>
      <c r="S1072" s="91"/>
      <c r="T1072" s="91"/>
      <c r="U1072" s="91"/>
      <c r="V1072" s="91"/>
      <c r="W1072" s="91"/>
      <c r="X1072" s="91"/>
      <c r="Y1072" s="91"/>
      <c r="Z1072" s="91"/>
      <c r="AA1072" s="91"/>
      <c r="AB1072" s="91"/>
      <c r="AC1072" s="91"/>
      <c r="AD1072" s="91"/>
      <c r="AE1072" s="91"/>
      <c r="AF1072" s="91"/>
      <c r="AG1072" s="91"/>
      <c r="AH1072" s="91"/>
      <c r="AI1072" s="91"/>
      <c r="AJ1072" s="91"/>
      <c r="AK1072" s="91"/>
      <c r="AL1072" s="91"/>
      <c r="AM1072" s="91"/>
      <c r="AN1072" s="91"/>
      <c r="AO1072" s="91"/>
      <c r="AP1072" s="91"/>
      <c r="AQ1072" s="91"/>
      <c r="AR1072" s="91"/>
      <c r="AS1072" s="91"/>
      <c r="AT1072" s="91"/>
      <c r="AU1072" s="91"/>
      <c r="AV1072" s="91"/>
      <c r="AW1072" s="91"/>
      <c r="AX1072" s="91"/>
      <c r="AY1072" s="91"/>
      <c r="AZ1072" s="91"/>
      <c r="BA1072" s="91"/>
      <c r="BB1072" s="91"/>
      <c r="BC1072" s="91"/>
      <c r="BD1072" s="91"/>
      <c r="BE1072" s="91"/>
      <c r="BF1072" s="91"/>
      <c r="BG1072" s="91"/>
      <c r="BH1072" s="91"/>
      <c r="BI1072" s="91"/>
      <c r="BJ1072" s="91"/>
      <c r="BK1072" s="91"/>
      <c r="BL1072" s="91"/>
      <c r="BM1072" s="91"/>
      <c r="BN1072" s="91"/>
      <c r="BO1072" s="91"/>
      <c r="BP1072" s="91"/>
      <c r="BQ1072" s="91"/>
      <c r="BR1072" s="91"/>
      <c r="BS1072" s="91"/>
      <c r="BT1072" s="91"/>
      <c r="BU1072" s="91"/>
      <c r="BV1072" s="91"/>
      <c r="BW1072" s="91"/>
      <c r="BX1072" s="91"/>
      <c r="BY1072" s="91"/>
      <c r="BZ1072" s="91"/>
      <c r="CA1072" s="91"/>
      <c r="CB1072" s="91"/>
      <c r="CC1072" s="91"/>
      <c r="CD1072" s="91"/>
      <c r="CE1072" s="91"/>
      <c r="CF1072" s="91"/>
      <c r="CG1072" s="91"/>
      <c r="CH1072" s="91"/>
      <c r="CI1072" s="91"/>
      <c r="CJ1072" s="91"/>
      <c r="CK1072" s="91"/>
      <c r="CL1072" s="91"/>
      <c r="CM1072" s="91"/>
      <c r="CN1072" s="91"/>
      <c r="CO1072" s="91"/>
      <c r="CP1072" s="91"/>
      <c r="CQ1072" s="91"/>
      <c r="CR1072" s="91"/>
      <c r="CS1072" s="91"/>
      <c r="CT1072" s="91"/>
      <c r="CU1072" s="91"/>
      <c r="CV1072" s="91"/>
      <c r="CW1072" s="91"/>
      <c r="CX1072" s="91"/>
      <c r="CY1072" s="91"/>
      <c r="CZ1072" s="91"/>
      <c r="DA1072" s="91"/>
      <c r="DB1072" s="91"/>
      <c r="DC1072" s="91"/>
      <c r="DD1072" s="91"/>
      <c r="DE1072" s="91"/>
      <c r="DF1072" s="91"/>
      <c r="DG1072" s="91"/>
      <c r="DH1072" s="91"/>
      <c r="DI1072" s="91"/>
      <c r="DJ1072" s="91"/>
      <c r="DK1072" s="91"/>
      <c r="DL1072" s="91"/>
      <c r="DM1072" s="91"/>
      <c r="DN1072" s="91"/>
      <c r="DO1072" s="91"/>
      <c r="DP1072" s="91"/>
      <c r="DQ1072" s="91"/>
      <c r="DR1072" s="91"/>
      <c r="DS1072" s="91"/>
      <c r="DT1072" s="91"/>
      <c r="DU1072" s="91"/>
      <c r="DV1072" s="91"/>
      <c r="DW1072" s="91"/>
      <c r="DX1072" s="91"/>
      <c r="DY1072" s="91"/>
      <c r="DZ1072" s="91"/>
      <c r="EA1072" s="91"/>
      <c r="EB1072" s="91"/>
      <c r="EC1072" s="91"/>
      <c r="ED1072" s="91"/>
      <c r="EE1072" s="91"/>
      <c r="EF1072" s="91"/>
      <c r="EG1072" s="91"/>
      <c r="EH1072" s="91"/>
      <c r="EI1072" s="91"/>
      <c r="EJ1072" s="91"/>
      <c r="EK1072" s="91"/>
      <c r="EL1072" s="91"/>
      <c r="EM1072" s="91"/>
      <c r="EN1072" s="91"/>
      <c r="EO1072" s="91"/>
      <c r="EP1072" s="91"/>
      <c r="EQ1072" s="91"/>
      <c r="ER1072" s="91"/>
      <c r="ES1072" s="91"/>
      <c r="ET1072" s="91"/>
      <c r="EU1072" s="91"/>
      <c r="EV1072" s="91"/>
      <c r="EW1072" s="91"/>
      <c r="EX1072" s="91"/>
      <c r="EY1072" s="91"/>
      <c r="EZ1072" s="91"/>
      <c r="FA1072" s="91"/>
      <c r="FB1072" s="91"/>
      <c r="FC1072" s="91"/>
      <c r="FD1072" s="91"/>
      <c r="FE1072" s="91"/>
      <c r="FF1072" s="91"/>
      <c r="FG1072" s="91"/>
      <c r="FH1072" s="91"/>
      <c r="FI1072" s="91"/>
      <c r="FJ1072" s="91"/>
      <c r="FK1072" s="91"/>
      <c r="FL1072" s="91"/>
      <c r="FM1072" s="91"/>
      <c r="FN1072" s="91"/>
      <c r="FO1072" s="91"/>
      <c r="FP1072" s="91"/>
      <c r="FQ1072" s="91"/>
      <c r="FR1072" s="91"/>
      <c r="FS1072" s="91"/>
      <c r="FT1072" s="91"/>
      <c r="FU1072" s="91"/>
      <c r="FV1072" s="91"/>
      <c r="FW1072" s="91"/>
      <c r="FX1072" s="91"/>
      <c r="FY1072" s="91"/>
      <c r="FZ1072" s="91"/>
      <c r="GA1072" s="91"/>
      <c r="GB1072" s="91"/>
      <c r="GC1072" s="91"/>
      <c r="GD1072" s="91"/>
      <c r="GE1072" s="91"/>
      <c r="GF1072" s="91"/>
      <c r="GG1072" s="91"/>
      <c r="GH1072" s="91"/>
      <c r="GI1072" s="91"/>
    </row>
    <row r="1073" spans="1:191" s="8" customFormat="1" ht="19.5" customHeight="1">
      <c r="A1073" s="383" t="s">
        <v>1373</v>
      </c>
      <c r="B1073" s="383"/>
      <c r="C1073" s="383"/>
      <c r="D1073" s="27">
        <f>SUM(D1075:D1102)</f>
        <v>1134131.6430000002</v>
      </c>
      <c r="E1073" s="27">
        <f>SUM(E1075:E1102)</f>
        <v>1128239.9999999998</v>
      </c>
      <c r="F1073" s="34">
        <f t="shared" si="54"/>
        <v>-5891.643000000389</v>
      </c>
      <c r="G1073" s="34">
        <f>(E1073/D1073-1)*100</f>
        <v>-0.5194849324912432</v>
      </c>
      <c r="H1073" s="34">
        <f t="shared" si="55"/>
        <v>-4.068909917893926</v>
      </c>
      <c r="I1073" s="91"/>
      <c r="J1073" s="91"/>
      <c r="K1073" s="91"/>
      <c r="L1073" s="91"/>
      <c r="M1073" s="91"/>
      <c r="N1073" s="91"/>
      <c r="O1073" s="91"/>
      <c r="P1073" s="91"/>
      <c r="Q1073" s="91"/>
      <c r="R1073" s="91"/>
      <c r="S1073" s="91"/>
      <c r="T1073" s="91"/>
      <c r="U1073" s="91"/>
      <c r="V1073" s="91"/>
      <c r="W1073" s="91"/>
      <c r="X1073" s="91"/>
      <c r="Y1073" s="91"/>
      <c r="Z1073" s="91"/>
      <c r="AA1073" s="91"/>
      <c r="AB1073" s="91"/>
      <c r="AC1073" s="91"/>
      <c r="AD1073" s="91"/>
      <c r="AE1073" s="91"/>
      <c r="AF1073" s="91"/>
      <c r="AG1073" s="91"/>
      <c r="AH1073" s="91"/>
      <c r="AI1073" s="91"/>
      <c r="AJ1073" s="91"/>
      <c r="AK1073" s="91"/>
      <c r="AL1073" s="91"/>
      <c r="AM1073" s="91"/>
      <c r="AN1073" s="91"/>
      <c r="AO1073" s="91"/>
      <c r="AP1073" s="91"/>
      <c r="AQ1073" s="91"/>
      <c r="AR1073" s="91"/>
      <c r="AS1073" s="91"/>
      <c r="AT1073" s="91"/>
      <c r="AU1073" s="91"/>
      <c r="AV1073" s="91"/>
      <c r="AW1073" s="91"/>
      <c r="AX1073" s="91"/>
      <c r="AY1073" s="91"/>
      <c r="AZ1073" s="91"/>
      <c r="BA1073" s="91"/>
      <c r="BB1073" s="91"/>
      <c r="BC1073" s="91"/>
      <c r="BD1073" s="91"/>
      <c r="BE1073" s="91"/>
      <c r="BF1073" s="91"/>
      <c r="BG1073" s="91"/>
      <c r="BH1073" s="91"/>
      <c r="BI1073" s="91"/>
      <c r="BJ1073" s="91"/>
      <c r="BK1073" s="91"/>
      <c r="BL1073" s="91"/>
      <c r="BM1073" s="91"/>
      <c r="BN1073" s="91"/>
      <c r="BO1073" s="91"/>
      <c r="BP1073" s="91"/>
      <c r="BQ1073" s="91"/>
      <c r="BR1073" s="91"/>
      <c r="BS1073" s="91"/>
      <c r="BT1073" s="91"/>
      <c r="BU1073" s="91"/>
      <c r="BV1073" s="91"/>
      <c r="BW1073" s="91"/>
      <c r="BX1073" s="91"/>
      <c r="BY1073" s="91"/>
      <c r="BZ1073" s="91"/>
      <c r="CA1073" s="91"/>
      <c r="CB1073" s="91"/>
      <c r="CC1073" s="91"/>
      <c r="CD1073" s="91"/>
      <c r="CE1073" s="91"/>
      <c r="CF1073" s="91"/>
      <c r="CG1073" s="91"/>
      <c r="CH1073" s="91"/>
      <c r="CI1073" s="91"/>
      <c r="CJ1073" s="91"/>
      <c r="CK1073" s="91"/>
      <c r="CL1073" s="91"/>
      <c r="CM1073" s="91"/>
      <c r="CN1073" s="91"/>
      <c r="CO1073" s="91"/>
      <c r="CP1073" s="91"/>
      <c r="CQ1073" s="91"/>
      <c r="CR1073" s="91"/>
      <c r="CS1073" s="91"/>
      <c r="CT1073" s="91"/>
      <c r="CU1073" s="91"/>
      <c r="CV1073" s="91"/>
      <c r="CW1073" s="91"/>
      <c r="CX1073" s="91"/>
      <c r="CY1073" s="91"/>
      <c r="CZ1073" s="91"/>
      <c r="DA1073" s="91"/>
      <c r="DB1073" s="91"/>
      <c r="DC1073" s="91"/>
      <c r="DD1073" s="91"/>
      <c r="DE1073" s="91"/>
      <c r="DF1073" s="91"/>
      <c r="DG1073" s="91"/>
      <c r="DH1073" s="91"/>
      <c r="DI1073" s="91"/>
      <c r="DJ1073" s="91"/>
      <c r="DK1073" s="91"/>
      <c r="DL1073" s="91"/>
      <c r="DM1073" s="91"/>
      <c r="DN1073" s="91"/>
      <c r="DO1073" s="91"/>
      <c r="DP1073" s="91"/>
      <c r="DQ1073" s="91"/>
      <c r="DR1073" s="91"/>
      <c r="DS1073" s="91"/>
      <c r="DT1073" s="91"/>
      <c r="DU1073" s="91"/>
      <c r="DV1073" s="91"/>
      <c r="DW1073" s="91"/>
      <c r="DX1073" s="91"/>
      <c r="DY1073" s="91"/>
      <c r="DZ1073" s="91"/>
      <c r="EA1073" s="91"/>
      <c r="EB1073" s="91"/>
      <c r="EC1073" s="91"/>
      <c r="ED1073" s="91"/>
      <c r="EE1073" s="91"/>
      <c r="EF1073" s="91"/>
      <c r="EG1073" s="91"/>
      <c r="EH1073" s="91"/>
      <c r="EI1073" s="91"/>
      <c r="EJ1073" s="91"/>
      <c r="EK1073" s="91"/>
      <c r="EL1073" s="91"/>
      <c r="EM1073" s="91"/>
      <c r="EN1073" s="91"/>
      <c r="EO1073" s="91"/>
      <c r="EP1073" s="91"/>
      <c r="EQ1073" s="91"/>
      <c r="ER1073" s="91"/>
      <c r="ES1073" s="91"/>
      <c r="ET1073" s="91"/>
      <c r="EU1073" s="91"/>
      <c r="EV1073" s="91"/>
      <c r="EW1073" s="91"/>
      <c r="EX1073" s="91"/>
      <c r="EY1073" s="91"/>
      <c r="EZ1073" s="91"/>
      <c r="FA1073" s="91"/>
      <c r="FB1073" s="91"/>
      <c r="FC1073" s="91"/>
      <c r="FD1073" s="91"/>
      <c r="FE1073" s="91"/>
      <c r="FF1073" s="91"/>
      <c r="FG1073" s="91"/>
      <c r="FH1073" s="91"/>
      <c r="FI1073" s="91"/>
      <c r="FJ1073" s="91"/>
      <c r="FK1073" s="91"/>
      <c r="FL1073" s="91"/>
      <c r="FM1073" s="91"/>
      <c r="FN1073" s="91"/>
      <c r="FO1073" s="91"/>
      <c r="FP1073" s="91"/>
      <c r="FQ1073" s="91"/>
      <c r="FR1073" s="91"/>
      <c r="FS1073" s="91"/>
      <c r="FT1073" s="91"/>
      <c r="FU1073" s="91"/>
      <c r="FV1073" s="91"/>
      <c r="FW1073" s="91"/>
      <c r="FX1073" s="91"/>
      <c r="FY1073" s="91"/>
      <c r="FZ1073" s="91"/>
      <c r="GA1073" s="91"/>
      <c r="GB1073" s="91"/>
      <c r="GC1073" s="91"/>
      <c r="GD1073" s="91"/>
      <c r="GE1073" s="91"/>
      <c r="GF1073" s="91"/>
      <c r="GG1073" s="91"/>
      <c r="GH1073" s="91"/>
      <c r="GI1073" s="91"/>
    </row>
    <row r="1074" spans="1:191" s="8" customFormat="1" ht="11.25" customHeight="1">
      <c r="A1074" s="347"/>
      <c r="B1074" s="347"/>
      <c r="C1074" s="347"/>
      <c r="D1074" s="27"/>
      <c r="E1074" s="27"/>
      <c r="F1074" s="34"/>
      <c r="G1074" s="34"/>
      <c r="H1074" s="34"/>
      <c r="I1074" s="91"/>
      <c r="J1074" s="91"/>
      <c r="K1074" s="91"/>
      <c r="L1074" s="91"/>
      <c r="M1074" s="91"/>
      <c r="N1074" s="91"/>
      <c r="O1074" s="91"/>
      <c r="P1074" s="91"/>
      <c r="Q1074" s="91"/>
      <c r="R1074" s="91"/>
      <c r="S1074" s="91"/>
      <c r="T1074" s="91"/>
      <c r="U1074" s="91"/>
      <c r="V1074" s="91"/>
      <c r="W1074" s="91"/>
      <c r="X1074" s="91"/>
      <c r="Y1074" s="91"/>
      <c r="Z1074" s="91"/>
      <c r="AA1074" s="91"/>
      <c r="AB1074" s="91"/>
      <c r="AC1074" s="91"/>
      <c r="AD1074" s="91"/>
      <c r="AE1074" s="91"/>
      <c r="AF1074" s="91"/>
      <c r="AG1074" s="91"/>
      <c r="AH1074" s="91"/>
      <c r="AI1074" s="91"/>
      <c r="AJ1074" s="91"/>
      <c r="AK1074" s="91"/>
      <c r="AL1074" s="91"/>
      <c r="AM1074" s="91"/>
      <c r="AN1074" s="91"/>
      <c r="AO1074" s="91"/>
      <c r="AP1074" s="91"/>
      <c r="AQ1074" s="91"/>
      <c r="AR1074" s="91"/>
      <c r="AS1074" s="91"/>
      <c r="AT1074" s="91"/>
      <c r="AU1074" s="91"/>
      <c r="AV1074" s="91"/>
      <c r="AW1074" s="91"/>
      <c r="AX1074" s="91"/>
      <c r="AY1074" s="91"/>
      <c r="AZ1074" s="91"/>
      <c r="BA1074" s="91"/>
      <c r="BB1074" s="91"/>
      <c r="BC1074" s="91"/>
      <c r="BD1074" s="91"/>
      <c r="BE1074" s="91"/>
      <c r="BF1074" s="91"/>
      <c r="BG1074" s="91"/>
      <c r="BH1074" s="91"/>
      <c r="BI1074" s="91"/>
      <c r="BJ1074" s="91"/>
      <c r="BK1074" s="91"/>
      <c r="BL1074" s="91"/>
      <c r="BM1074" s="91"/>
      <c r="BN1074" s="91"/>
      <c r="BO1074" s="91"/>
      <c r="BP1074" s="91"/>
      <c r="BQ1074" s="91"/>
      <c r="BR1074" s="91"/>
      <c r="BS1074" s="91"/>
      <c r="BT1074" s="91"/>
      <c r="BU1074" s="91"/>
      <c r="BV1074" s="91"/>
      <c r="BW1074" s="91"/>
      <c r="BX1074" s="91"/>
      <c r="BY1074" s="91"/>
      <c r="BZ1074" s="91"/>
      <c r="CA1074" s="91"/>
      <c r="CB1074" s="91"/>
      <c r="CC1074" s="91"/>
      <c r="CD1074" s="91"/>
      <c r="CE1074" s="91"/>
      <c r="CF1074" s="91"/>
      <c r="CG1074" s="91"/>
      <c r="CH1074" s="91"/>
      <c r="CI1074" s="91"/>
      <c r="CJ1074" s="91"/>
      <c r="CK1074" s="91"/>
      <c r="CL1074" s="91"/>
      <c r="CM1074" s="91"/>
      <c r="CN1074" s="91"/>
      <c r="CO1074" s="91"/>
      <c r="CP1074" s="91"/>
      <c r="CQ1074" s="91"/>
      <c r="CR1074" s="91"/>
      <c r="CS1074" s="91"/>
      <c r="CT1074" s="91"/>
      <c r="CU1074" s="91"/>
      <c r="CV1074" s="91"/>
      <c r="CW1074" s="91"/>
      <c r="CX1074" s="91"/>
      <c r="CY1074" s="91"/>
      <c r="CZ1074" s="91"/>
      <c r="DA1074" s="91"/>
      <c r="DB1074" s="91"/>
      <c r="DC1074" s="91"/>
      <c r="DD1074" s="91"/>
      <c r="DE1074" s="91"/>
      <c r="DF1074" s="91"/>
      <c r="DG1074" s="91"/>
      <c r="DH1074" s="91"/>
      <c r="DI1074" s="91"/>
      <c r="DJ1074" s="91"/>
      <c r="DK1074" s="91"/>
      <c r="DL1074" s="91"/>
      <c r="DM1074" s="91"/>
      <c r="DN1074" s="91"/>
      <c r="DO1074" s="91"/>
      <c r="DP1074" s="91"/>
      <c r="DQ1074" s="91"/>
      <c r="DR1074" s="91"/>
      <c r="DS1074" s="91"/>
      <c r="DT1074" s="91"/>
      <c r="DU1074" s="91"/>
      <c r="DV1074" s="91"/>
      <c r="DW1074" s="91"/>
      <c r="DX1074" s="91"/>
      <c r="DY1074" s="91"/>
      <c r="DZ1074" s="91"/>
      <c r="EA1074" s="91"/>
      <c r="EB1074" s="91"/>
      <c r="EC1074" s="91"/>
      <c r="ED1074" s="91"/>
      <c r="EE1074" s="91"/>
      <c r="EF1074" s="91"/>
      <c r="EG1074" s="91"/>
      <c r="EH1074" s="91"/>
      <c r="EI1074" s="91"/>
      <c r="EJ1074" s="91"/>
      <c r="EK1074" s="91"/>
      <c r="EL1074" s="91"/>
      <c r="EM1074" s="91"/>
      <c r="EN1074" s="91"/>
      <c r="EO1074" s="91"/>
      <c r="EP1074" s="91"/>
      <c r="EQ1074" s="91"/>
      <c r="ER1074" s="91"/>
      <c r="ES1074" s="91"/>
      <c r="ET1074" s="91"/>
      <c r="EU1074" s="91"/>
      <c r="EV1074" s="91"/>
      <c r="EW1074" s="91"/>
      <c r="EX1074" s="91"/>
      <c r="EY1074" s="91"/>
      <c r="EZ1074" s="91"/>
      <c r="FA1074" s="91"/>
      <c r="FB1074" s="91"/>
      <c r="FC1074" s="91"/>
      <c r="FD1074" s="91"/>
      <c r="FE1074" s="91"/>
      <c r="FF1074" s="91"/>
      <c r="FG1074" s="91"/>
      <c r="FH1074" s="91"/>
      <c r="FI1074" s="91"/>
      <c r="FJ1074" s="91"/>
      <c r="FK1074" s="91"/>
      <c r="FL1074" s="91"/>
      <c r="FM1074" s="91"/>
      <c r="FN1074" s="91"/>
      <c r="FO1074" s="91"/>
      <c r="FP1074" s="91"/>
      <c r="FQ1074" s="91"/>
      <c r="FR1074" s="91"/>
      <c r="FS1074" s="91"/>
      <c r="FT1074" s="91"/>
      <c r="FU1074" s="91"/>
      <c r="FV1074" s="91"/>
      <c r="FW1074" s="91"/>
      <c r="FX1074" s="91"/>
      <c r="FY1074" s="91"/>
      <c r="FZ1074" s="91"/>
      <c r="GA1074" s="91"/>
      <c r="GB1074" s="91"/>
      <c r="GC1074" s="91"/>
      <c r="GD1074" s="91"/>
      <c r="GE1074" s="91"/>
      <c r="GF1074" s="91"/>
      <c r="GG1074" s="91"/>
      <c r="GH1074" s="91"/>
      <c r="GI1074" s="91"/>
    </row>
    <row r="1075" spans="1:8" ht="13.5" customHeight="1">
      <c r="A1075" s="28"/>
      <c r="B1075" s="28" t="s">
        <v>1451</v>
      </c>
      <c r="C1075" s="28" t="s">
        <v>1026</v>
      </c>
      <c r="D1075" s="29">
        <v>23754.895</v>
      </c>
      <c r="E1075" s="25">
        <v>35559.382</v>
      </c>
      <c r="F1075" s="35">
        <f t="shared" si="54"/>
        <v>11804.486999999997</v>
      </c>
      <c r="G1075" s="35">
        <f aca="true" t="shared" si="57" ref="G1075:G1102">(E1075/D1075-1)*100</f>
        <v>49.69286119766052</v>
      </c>
      <c r="H1075" s="35">
        <f t="shared" si="55"/>
        <v>44.351879787272466</v>
      </c>
    </row>
    <row r="1076" spans="1:8" ht="16.5" customHeight="1">
      <c r="A1076" s="28"/>
      <c r="B1076" s="28" t="s">
        <v>1310</v>
      </c>
      <c r="C1076" s="28" t="s">
        <v>1022</v>
      </c>
      <c r="D1076" s="29">
        <v>13897.323</v>
      </c>
      <c r="E1076" s="25">
        <v>20661.879</v>
      </c>
      <c r="F1076" s="35">
        <f t="shared" si="54"/>
        <v>6764.5560000000005</v>
      </c>
      <c r="G1076" s="35">
        <f t="shared" si="57"/>
        <v>48.67524486550396</v>
      </c>
      <c r="H1076" s="35">
        <f t="shared" si="55"/>
        <v>43.37057159880071</v>
      </c>
    </row>
    <row r="1077" spans="1:8" ht="20.25" customHeight="1">
      <c r="A1077" s="28"/>
      <c r="B1077" s="28" t="s">
        <v>1471</v>
      </c>
      <c r="C1077" s="28" t="s">
        <v>1036</v>
      </c>
      <c r="D1077" s="29">
        <v>13688.693</v>
      </c>
      <c r="E1077" s="25">
        <v>19640.17</v>
      </c>
      <c r="F1077" s="35">
        <f t="shared" si="54"/>
        <v>5951.476999999999</v>
      </c>
      <c r="G1077" s="35">
        <f t="shared" si="57"/>
        <v>43.477321026923455</v>
      </c>
      <c r="H1077" s="35">
        <f t="shared" si="55"/>
        <v>38.358107603611224</v>
      </c>
    </row>
    <row r="1078" spans="1:8" ht="18" customHeight="1">
      <c r="A1078" s="28"/>
      <c r="B1078" s="28" t="s">
        <v>1307</v>
      </c>
      <c r="C1078" s="28" t="s">
        <v>1023</v>
      </c>
      <c r="D1078" s="29">
        <v>10319.356</v>
      </c>
      <c r="E1078" s="25">
        <v>13966.894</v>
      </c>
      <c r="F1078" s="35">
        <f aca="true" t="shared" si="58" ref="F1078:F1149">E1078-D1078</f>
        <v>3647.5380000000005</v>
      </c>
      <c r="G1078" s="35">
        <f t="shared" si="57"/>
        <v>35.34656620044896</v>
      </c>
      <c r="H1078" s="35">
        <f t="shared" si="55"/>
        <v>30.517454857043404</v>
      </c>
    </row>
    <row r="1079" spans="1:8" ht="17.25" customHeight="1">
      <c r="A1079" s="28"/>
      <c r="B1079" s="28" t="s">
        <v>1335</v>
      </c>
      <c r="C1079" s="28" t="s">
        <v>1024</v>
      </c>
      <c r="D1079" s="29">
        <v>12090.199</v>
      </c>
      <c r="E1079" s="25">
        <v>16327.051</v>
      </c>
      <c r="F1079" s="35">
        <f t="shared" si="58"/>
        <v>4236.851999999999</v>
      </c>
      <c r="G1079" s="35">
        <f t="shared" si="57"/>
        <v>35.04369117497568</v>
      </c>
      <c r="H1079" s="35">
        <f t="shared" si="55"/>
        <v>30.225386291329027</v>
      </c>
    </row>
    <row r="1080" spans="1:8" ht="19.5" customHeight="1">
      <c r="A1080" s="28"/>
      <c r="B1080" s="28" t="s">
        <v>239</v>
      </c>
      <c r="C1080" s="28" t="s">
        <v>1029</v>
      </c>
      <c r="D1080" s="29">
        <v>8153.844</v>
      </c>
      <c r="E1080" s="25">
        <v>10959.443</v>
      </c>
      <c r="F1080" s="35">
        <f t="shared" si="58"/>
        <v>2805.5989999999993</v>
      </c>
      <c r="G1080" s="35">
        <f t="shared" si="57"/>
        <v>34.408298711626074</v>
      </c>
      <c r="H1080" s="35">
        <f aca="true" t="shared" si="59" ref="H1080:H1150">(((E1080/(D1080/0.9643204))-1)*100)</f>
        <v>29.612664376914744</v>
      </c>
    </row>
    <row r="1081" spans="1:8" ht="21" customHeight="1">
      <c r="A1081" s="28"/>
      <c r="B1081" s="28" t="s">
        <v>1367</v>
      </c>
      <c r="C1081" s="28" t="s">
        <v>1032</v>
      </c>
      <c r="D1081" s="29">
        <v>20312.504</v>
      </c>
      <c r="E1081" s="25">
        <v>24738.304</v>
      </c>
      <c r="F1081" s="35">
        <f t="shared" si="58"/>
        <v>4425.799999999999</v>
      </c>
      <c r="G1081" s="35">
        <f t="shared" si="57"/>
        <v>21.788549555485616</v>
      </c>
      <c r="H1081" s="35">
        <f t="shared" si="59"/>
        <v>17.443182822765714</v>
      </c>
    </row>
    <row r="1082" spans="1:8" ht="21" customHeight="1">
      <c r="A1082" s="28"/>
      <c r="B1082" s="28" t="s">
        <v>1453</v>
      </c>
      <c r="C1082" s="28" t="s">
        <v>1027</v>
      </c>
      <c r="D1082" s="29">
        <v>9594.425</v>
      </c>
      <c r="E1082" s="25">
        <v>11366.782</v>
      </c>
      <c r="F1082" s="35">
        <f t="shared" si="58"/>
        <v>1772.357</v>
      </c>
      <c r="G1082" s="35">
        <f t="shared" si="57"/>
        <v>18.472779765332483</v>
      </c>
      <c r="H1082" s="35">
        <f t="shared" si="59"/>
        <v>14.245718372417304</v>
      </c>
    </row>
    <row r="1083" spans="1:8" ht="21" customHeight="1">
      <c r="A1083" s="28"/>
      <c r="B1083" s="28" t="s">
        <v>1371</v>
      </c>
      <c r="C1083" s="28" t="s">
        <v>1034</v>
      </c>
      <c r="D1083" s="29">
        <v>14378.289</v>
      </c>
      <c r="E1083" s="25">
        <v>16794.179</v>
      </c>
      <c r="F1083" s="35">
        <f t="shared" si="58"/>
        <v>2415.8899999999994</v>
      </c>
      <c r="G1083" s="35">
        <f t="shared" si="57"/>
        <v>16.802346927370838</v>
      </c>
      <c r="H1083" s="35">
        <f t="shared" si="59"/>
        <v>12.63488590994102</v>
      </c>
    </row>
    <row r="1084" spans="1:8" ht="20.25" customHeight="1">
      <c r="A1084" s="28"/>
      <c r="B1084" s="28" t="s">
        <v>1411</v>
      </c>
      <c r="C1084" s="28" t="s">
        <v>1038</v>
      </c>
      <c r="D1084" s="29">
        <v>66703.6</v>
      </c>
      <c r="E1084" s="25">
        <v>77810</v>
      </c>
      <c r="F1084" s="35">
        <f t="shared" si="58"/>
        <v>11106.399999999994</v>
      </c>
      <c r="G1084" s="35">
        <f t="shared" si="57"/>
        <v>16.650375691866692</v>
      </c>
      <c r="H1084" s="35">
        <f t="shared" si="59"/>
        <v>12.488336947331181</v>
      </c>
    </row>
    <row r="1085" spans="1:8" ht="18" customHeight="1">
      <c r="A1085" s="28"/>
      <c r="B1085" s="28" t="s">
        <v>1341</v>
      </c>
      <c r="C1085" s="28" t="s">
        <v>1353</v>
      </c>
      <c r="D1085" s="29">
        <v>21870.546</v>
      </c>
      <c r="E1085" s="25">
        <v>25055.902</v>
      </c>
      <c r="F1085" s="35">
        <f t="shared" si="58"/>
        <v>3185.3559999999998</v>
      </c>
      <c r="G1085" s="35">
        <f t="shared" si="57"/>
        <v>14.564592946147759</v>
      </c>
      <c r="H1085" s="35">
        <f t="shared" si="59"/>
        <v>10.47697409566637</v>
      </c>
    </row>
    <row r="1086" spans="1:8" ht="18.75" customHeight="1">
      <c r="A1086" s="28"/>
      <c r="B1086" s="28" t="s">
        <v>1303</v>
      </c>
      <c r="C1086" s="28" t="s">
        <v>1346</v>
      </c>
      <c r="D1086" s="29">
        <v>65464.974</v>
      </c>
      <c r="E1086" s="25">
        <v>74382.339</v>
      </c>
      <c r="F1086" s="35">
        <f t="shared" si="58"/>
        <v>8917.365000000005</v>
      </c>
      <c r="G1086" s="35">
        <f t="shared" si="57"/>
        <v>13.621581824809104</v>
      </c>
      <c r="H1086" s="35">
        <f t="shared" si="59"/>
        <v>9.567609233932629</v>
      </c>
    </row>
    <row r="1087" spans="1:8" ht="23.25" customHeight="1">
      <c r="A1087" s="28"/>
      <c r="B1087" s="28" t="s">
        <v>1369</v>
      </c>
      <c r="C1087" s="28" t="s">
        <v>1033</v>
      </c>
      <c r="D1087" s="29">
        <v>8860.807</v>
      </c>
      <c r="E1087" s="25">
        <v>10040.67</v>
      </c>
      <c r="F1087" s="35">
        <f t="shared" si="58"/>
        <v>1179.8629999999994</v>
      </c>
      <c r="G1087" s="35">
        <f t="shared" si="57"/>
        <v>13.315525324047783</v>
      </c>
      <c r="H1087" s="35">
        <f t="shared" si="59"/>
        <v>9.27247270669589</v>
      </c>
    </row>
    <row r="1088" spans="1:8" ht="23.25" customHeight="1">
      <c r="A1088" s="28"/>
      <c r="B1088" s="28" t="s">
        <v>1337</v>
      </c>
      <c r="C1088" s="28" t="s">
        <v>1025</v>
      </c>
      <c r="D1088" s="29">
        <v>7739.605</v>
      </c>
      <c r="E1088" s="25">
        <v>8731.703</v>
      </c>
      <c r="F1088" s="35">
        <f t="shared" si="58"/>
        <v>992.098</v>
      </c>
      <c r="G1088" s="35">
        <f t="shared" si="57"/>
        <v>12.818457789512516</v>
      </c>
      <c r="H1088" s="35">
        <f t="shared" si="59"/>
        <v>8.793140342965833</v>
      </c>
    </row>
    <row r="1089" spans="1:8" ht="25.5" customHeight="1">
      <c r="A1089" s="28"/>
      <c r="B1089" s="28" t="s">
        <v>1455</v>
      </c>
      <c r="C1089" s="28" t="s">
        <v>1028</v>
      </c>
      <c r="D1089" s="29">
        <v>9516.265</v>
      </c>
      <c r="E1089" s="25">
        <v>10701.663</v>
      </c>
      <c r="F1089" s="35">
        <f t="shared" si="58"/>
        <v>1185.398000000001</v>
      </c>
      <c r="G1089" s="35">
        <f t="shared" si="57"/>
        <v>12.45654676493353</v>
      </c>
      <c r="H1089" s="35">
        <f t="shared" si="59"/>
        <v>8.444142158979396</v>
      </c>
    </row>
    <row r="1090" spans="1:8" ht="16.5" customHeight="1">
      <c r="A1090" s="28"/>
      <c r="B1090" s="28" t="s">
        <v>1473</v>
      </c>
      <c r="C1090" s="28" t="s">
        <v>1037</v>
      </c>
      <c r="D1090" s="29">
        <v>8876.703</v>
      </c>
      <c r="E1090" s="25">
        <v>9980.221</v>
      </c>
      <c r="F1090" s="35">
        <f t="shared" si="58"/>
        <v>1103.518</v>
      </c>
      <c r="G1090" s="35">
        <f t="shared" si="57"/>
        <v>12.431620163477364</v>
      </c>
      <c r="H1090" s="35">
        <f t="shared" si="59"/>
        <v>8.42010492869254</v>
      </c>
    </row>
    <row r="1091" spans="1:8" ht="16.5" customHeight="1">
      <c r="A1091" s="28"/>
      <c r="B1091" s="28" t="s">
        <v>1462</v>
      </c>
      <c r="C1091" s="28" t="s">
        <v>1030</v>
      </c>
      <c r="D1091" s="29">
        <v>20958.001</v>
      </c>
      <c r="E1091" s="25">
        <v>22432.231</v>
      </c>
      <c r="F1091" s="35">
        <f t="shared" si="58"/>
        <v>1474.2299999999996</v>
      </c>
      <c r="G1091" s="35">
        <f t="shared" si="57"/>
        <v>7.034210944068575</v>
      </c>
      <c r="H1091" s="35">
        <f t="shared" si="59"/>
        <v>3.2152731112685684</v>
      </c>
    </row>
    <row r="1092" spans="1:8" ht="17.25" customHeight="1">
      <c r="A1092" s="28"/>
      <c r="B1092" s="28" t="s">
        <v>1348</v>
      </c>
      <c r="C1092" s="28" t="s">
        <v>275</v>
      </c>
      <c r="D1092" s="29">
        <v>16620.253</v>
      </c>
      <c r="E1092" s="25">
        <v>17522.377</v>
      </c>
      <c r="F1092" s="35">
        <f t="shared" si="58"/>
        <v>902.1239999999998</v>
      </c>
      <c r="G1092" s="35">
        <f t="shared" si="57"/>
        <v>5.427859612004693</v>
      </c>
      <c r="H1092" s="35">
        <f t="shared" si="59"/>
        <v>1.6662357521922022</v>
      </c>
    </row>
    <row r="1093" spans="1:8" s="101" customFormat="1" ht="22.5" customHeight="1" thickBot="1">
      <c r="A1093" s="28"/>
      <c r="B1093" s="28" t="s">
        <v>1469</v>
      </c>
      <c r="C1093" s="28" t="s">
        <v>1035</v>
      </c>
      <c r="D1093" s="29">
        <v>15399.322</v>
      </c>
      <c r="E1093" s="25">
        <v>16129.871</v>
      </c>
      <c r="F1093" s="35">
        <f t="shared" si="58"/>
        <v>730.5489999999991</v>
      </c>
      <c r="G1093" s="35">
        <f t="shared" si="57"/>
        <v>4.744033536021908</v>
      </c>
      <c r="H1093" s="35">
        <f t="shared" si="59"/>
        <v>1.0068083170700515</v>
      </c>
    </row>
    <row r="1094" spans="1:8" ht="24.75" customHeight="1">
      <c r="A1094" s="28"/>
      <c r="B1094" s="28" t="s">
        <v>1313</v>
      </c>
      <c r="C1094" s="28" t="s">
        <v>1501</v>
      </c>
      <c r="D1094" s="29">
        <v>14819.691</v>
      </c>
      <c r="E1094" s="25">
        <v>15476.013</v>
      </c>
      <c r="F1094" s="35">
        <f t="shared" si="58"/>
        <v>656.3220000000001</v>
      </c>
      <c r="G1094" s="35">
        <f t="shared" si="57"/>
        <v>4.428715821402762</v>
      </c>
      <c r="H1094" s="35">
        <f t="shared" si="59"/>
        <v>0.7027410123814359</v>
      </c>
    </row>
    <row r="1095" spans="1:8" ht="24" customHeight="1">
      <c r="A1095" s="28"/>
      <c r="B1095" s="28" t="s">
        <v>1043</v>
      </c>
      <c r="C1095" s="28" t="s">
        <v>1044</v>
      </c>
      <c r="D1095" s="29">
        <v>318500</v>
      </c>
      <c r="E1095" s="25">
        <v>329302</v>
      </c>
      <c r="F1095" s="35">
        <f t="shared" si="58"/>
        <v>10802</v>
      </c>
      <c r="G1095" s="35">
        <f t="shared" si="57"/>
        <v>3.391522762951338</v>
      </c>
      <c r="H1095" s="35">
        <f t="shared" si="59"/>
        <v>-0.29744541262166635</v>
      </c>
    </row>
    <row r="1096" spans="1:8" ht="19.5" customHeight="1">
      <c r="A1096" s="28"/>
      <c r="B1096" s="28" t="s">
        <v>1460</v>
      </c>
      <c r="C1096" s="28" t="s">
        <v>1403</v>
      </c>
      <c r="D1096" s="29">
        <v>18828.386</v>
      </c>
      <c r="E1096" s="25">
        <v>19314.466</v>
      </c>
      <c r="F1096" s="35">
        <f t="shared" si="58"/>
        <v>486.08000000000175</v>
      </c>
      <c r="G1096" s="35">
        <f t="shared" si="57"/>
        <v>2.5816339223128315</v>
      </c>
      <c r="H1096" s="35">
        <f t="shared" si="59"/>
        <v>-1.0784377433817105</v>
      </c>
    </row>
    <row r="1097" spans="1:8" ht="23.25" customHeight="1">
      <c r="A1097" s="28"/>
      <c r="B1097" s="28" t="s">
        <v>1362</v>
      </c>
      <c r="C1097" s="28" t="s">
        <v>1400</v>
      </c>
      <c r="D1097" s="29">
        <v>21838.833</v>
      </c>
      <c r="E1097" s="25">
        <v>22255.296</v>
      </c>
      <c r="F1097" s="35">
        <f t="shared" si="58"/>
        <v>416.46299999999974</v>
      </c>
      <c r="G1097" s="35">
        <f t="shared" si="57"/>
        <v>1.9069837660281586</v>
      </c>
      <c r="H1097" s="35">
        <f t="shared" si="59"/>
        <v>-1.7290166519502215</v>
      </c>
    </row>
    <row r="1098" spans="1:8" ht="24" customHeight="1">
      <c r="A1098" s="28"/>
      <c r="B1098" s="28" t="s">
        <v>1415</v>
      </c>
      <c r="C1098" s="28" t="s">
        <v>1040</v>
      </c>
      <c r="D1098" s="29">
        <v>125422.819</v>
      </c>
      <c r="E1098" s="25">
        <v>124573.1</v>
      </c>
      <c r="F1098" s="35">
        <f t="shared" si="58"/>
        <v>-849.7189999999973</v>
      </c>
      <c r="G1098" s="35">
        <f t="shared" si="57"/>
        <v>-0.6774835765730902</v>
      </c>
      <c r="H1098" s="35">
        <f t="shared" si="59"/>
        <v>-4.221271233554402</v>
      </c>
    </row>
    <row r="1099" spans="1:8" ht="18" customHeight="1">
      <c r="A1099" s="28"/>
      <c r="B1099" s="28" t="s">
        <v>1364</v>
      </c>
      <c r="C1099" s="28" t="s">
        <v>1401</v>
      </c>
      <c r="D1099" s="29">
        <v>46943.918</v>
      </c>
      <c r="E1099" s="25">
        <v>41852.837</v>
      </c>
      <c r="F1099" s="35">
        <f t="shared" si="58"/>
        <v>-5091.080999999998</v>
      </c>
      <c r="G1099" s="35">
        <f t="shared" si="57"/>
        <v>-10.845027890513947</v>
      </c>
      <c r="H1099" s="35">
        <f t="shared" si="59"/>
        <v>-14.026041633391573</v>
      </c>
    </row>
    <row r="1100" spans="1:8" ht="20.25" customHeight="1">
      <c r="A1100" s="28"/>
      <c r="B1100" s="28" t="s">
        <v>1464</v>
      </c>
      <c r="C1100" s="28" t="s">
        <v>1031</v>
      </c>
      <c r="D1100" s="29">
        <v>13078.392</v>
      </c>
      <c r="E1100" s="25">
        <v>10964.708</v>
      </c>
      <c r="F1100" s="35">
        <f t="shared" si="58"/>
        <v>-2113.6839999999993</v>
      </c>
      <c r="G1100" s="35">
        <f t="shared" si="57"/>
        <v>-16.161650453664333</v>
      </c>
      <c r="H1100" s="35">
        <f t="shared" si="59"/>
        <v>-19.152969230137764</v>
      </c>
    </row>
    <row r="1101" spans="1:8" ht="19.5" customHeight="1">
      <c r="A1101" s="28"/>
      <c r="B1101" s="28" t="s">
        <v>1041</v>
      </c>
      <c r="C1101" s="28" t="s">
        <v>1042</v>
      </c>
      <c r="D1101" s="29">
        <v>111100</v>
      </c>
      <c r="E1101" s="25">
        <v>82985.519</v>
      </c>
      <c r="F1101" s="35">
        <f t="shared" si="58"/>
        <v>-28114.481</v>
      </c>
      <c r="G1101" s="35">
        <f t="shared" si="57"/>
        <v>-25.305563456345638</v>
      </c>
      <c r="H1101" s="35">
        <f t="shared" si="59"/>
        <v>-27.970631074448615</v>
      </c>
    </row>
    <row r="1102" spans="1:8" ht="19.5" customHeight="1">
      <c r="A1102" s="28"/>
      <c r="B1102" s="28" t="s">
        <v>1413</v>
      </c>
      <c r="C1102" s="28" t="s">
        <v>1039</v>
      </c>
      <c r="D1102" s="29">
        <v>95400</v>
      </c>
      <c r="E1102" s="25">
        <v>38715</v>
      </c>
      <c r="F1102" s="35">
        <f t="shared" si="58"/>
        <v>-56685</v>
      </c>
      <c r="G1102" s="35">
        <f t="shared" si="57"/>
        <v>-59.418238993710695</v>
      </c>
      <c r="H1102" s="35">
        <f t="shared" si="59"/>
        <v>-60.86617999371069</v>
      </c>
    </row>
    <row r="1103" spans="1:2" s="101" customFormat="1" ht="19.5" customHeight="1" thickBot="1">
      <c r="A1103" s="44"/>
      <c r="B1103" s="44"/>
    </row>
    <row r="1104" spans="1:8" ht="19.5" customHeight="1">
      <c r="A1104" s="28"/>
      <c r="B1104" s="28"/>
      <c r="C1104" s="28"/>
      <c r="D1104" s="29"/>
      <c r="E1104" s="25"/>
      <c r="F1104" s="35"/>
      <c r="G1104" s="35"/>
      <c r="H1104" s="35"/>
    </row>
    <row r="1105" spans="1:8" s="9" customFormat="1" ht="19.5" customHeight="1">
      <c r="A1105" s="366" t="s">
        <v>528</v>
      </c>
      <c r="B1105" s="366"/>
      <c r="C1105" s="366"/>
      <c r="D1105" s="366"/>
      <c r="E1105" s="366"/>
      <c r="F1105" s="366"/>
      <c r="G1105" s="366"/>
      <c r="H1105" s="366"/>
    </row>
    <row r="1106" spans="1:8" s="9" customFormat="1" ht="19.5" customHeight="1">
      <c r="A1106" s="366" t="s">
        <v>1295</v>
      </c>
      <c r="B1106" s="366"/>
      <c r="C1106" s="366"/>
      <c r="D1106" s="366"/>
      <c r="E1106" s="366"/>
      <c r="F1106" s="366"/>
      <c r="G1106" s="366"/>
      <c r="H1106" s="366"/>
    </row>
    <row r="1107" spans="1:8" s="9" customFormat="1" ht="19.5" customHeight="1">
      <c r="A1107" s="369" t="s">
        <v>1005</v>
      </c>
      <c r="B1107" s="369"/>
      <c r="C1107" s="369"/>
      <c r="D1107" s="369"/>
      <c r="E1107" s="369"/>
      <c r="F1107" s="369"/>
      <c r="G1107" s="369"/>
      <c r="H1107" s="369"/>
    </row>
    <row r="1108" spans="1:8" s="9" customFormat="1" ht="19.5" customHeight="1" thickBot="1">
      <c r="A1108" s="370" t="s">
        <v>1006</v>
      </c>
      <c r="B1108" s="370"/>
      <c r="C1108" s="370"/>
      <c r="D1108" s="370"/>
      <c r="E1108" s="370"/>
      <c r="F1108" s="370"/>
      <c r="G1108" s="370"/>
      <c r="H1108" s="100"/>
    </row>
    <row r="1109" spans="1:8" s="9" customFormat="1" ht="30.75" customHeight="1">
      <c r="A1109" s="281"/>
      <c r="B1109" s="382" t="s">
        <v>989</v>
      </c>
      <c r="C1109" s="382"/>
      <c r="D1109" s="282" t="s">
        <v>994</v>
      </c>
      <c r="E1109" s="260" t="s">
        <v>995</v>
      </c>
      <c r="F1109" s="260" t="s">
        <v>1297</v>
      </c>
      <c r="G1109" s="283" t="s">
        <v>1298</v>
      </c>
      <c r="H1109" s="260" t="s">
        <v>1299</v>
      </c>
    </row>
    <row r="1110" spans="1:8" s="9" customFormat="1" ht="19.5" customHeight="1" thickBot="1">
      <c r="A1110" s="266"/>
      <c r="B1110" s="263"/>
      <c r="C1110" s="263"/>
      <c r="D1110" s="264">
        <v>2002</v>
      </c>
      <c r="E1110" s="264">
        <v>2003</v>
      </c>
      <c r="F1110" s="265" t="s">
        <v>1300</v>
      </c>
      <c r="G1110" s="265" t="s">
        <v>1301</v>
      </c>
      <c r="H1110" s="265" t="s">
        <v>1301</v>
      </c>
    </row>
    <row r="1111" spans="1:191" s="8" customFormat="1" ht="19.5" customHeight="1">
      <c r="A1111" s="383" t="s">
        <v>1045</v>
      </c>
      <c r="B1111" s="383"/>
      <c r="C1111" s="383"/>
      <c r="D1111" s="27">
        <f>SUM(D1112:D1179)</f>
        <v>19054641.963</v>
      </c>
      <c r="E1111" s="27">
        <f>SUM(E1112:E1179)</f>
        <v>18800184.696</v>
      </c>
      <c r="F1111" s="34">
        <f t="shared" si="58"/>
        <v>-254457.26700000092</v>
      </c>
      <c r="G1111" s="34">
        <f>(E1111/D1111-1)*100</f>
        <v>-1.3354082826331881</v>
      </c>
      <c r="H1111" s="34">
        <f t="shared" si="59"/>
        <v>-4.855721449272144</v>
      </c>
      <c r="I1111" s="91"/>
      <c r="J1111" s="91"/>
      <c r="K1111" s="91"/>
      <c r="L1111" s="91"/>
      <c r="M1111" s="91"/>
      <c r="N1111" s="91"/>
      <c r="O1111" s="91"/>
      <c r="P1111" s="91"/>
      <c r="Q1111" s="91"/>
      <c r="R1111" s="91"/>
      <c r="S1111" s="91"/>
      <c r="T1111" s="91"/>
      <c r="U1111" s="91"/>
      <c r="V1111" s="91"/>
      <c r="W1111" s="91"/>
      <c r="X1111" s="91"/>
      <c r="Y1111" s="91"/>
      <c r="Z1111" s="91"/>
      <c r="AA1111" s="91"/>
      <c r="AB1111" s="91"/>
      <c r="AC1111" s="91"/>
      <c r="AD1111" s="91"/>
      <c r="AE1111" s="91"/>
      <c r="AF1111" s="91"/>
      <c r="AG1111" s="91"/>
      <c r="AH1111" s="91"/>
      <c r="AI1111" s="91"/>
      <c r="AJ1111" s="91"/>
      <c r="AK1111" s="91"/>
      <c r="AL1111" s="91"/>
      <c r="AM1111" s="91"/>
      <c r="AN1111" s="91"/>
      <c r="AO1111" s="91"/>
      <c r="AP1111" s="91"/>
      <c r="AQ1111" s="91"/>
      <c r="AR1111" s="91"/>
      <c r="AS1111" s="91"/>
      <c r="AT1111" s="91"/>
      <c r="AU1111" s="91"/>
      <c r="AV1111" s="91"/>
      <c r="AW1111" s="91"/>
      <c r="AX1111" s="91"/>
      <c r="AY1111" s="91"/>
      <c r="AZ1111" s="91"/>
      <c r="BA1111" s="91"/>
      <c r="BB1111" s="91"/>
      <c r="BC1111" s="91"/>
      <c r="BD1111" s="91"/>
      <c r="BE1111" s="91"/>
      <c r="BF1111" s="91"/>
      <c r="BG1111" s="91"/>
      <c r="BH1111" s="91"/>
      <c r="BI1111" s="91"/>
      <c r="BJ1111" s="91"/>
      <c r="BK1111" s="91"/>
      <c r="BL1111" s="91"/>
      <c r="BM1111" s="91"/>
      <c r="BN1111" s="91"/>
      <c r="BO1111" s="91"/>
      <c r="BP1111" s="91"/>
      <c r="BQ1111" s="91"/>
      <c r="BR1111" s="91"/>
      <c r="BS1111" s="91"/>
      <c r="BT1111" s="91"/>
      <c r="BU1111" s="91"/>
      <c r="BV1111" s="91"/>
      <c r="BW1111" s="91"/>
      <c r="BX1111" s="91"/>
      <c r="BY1111" s="91"/>
      <c r="BZ1111" s="91"/>
      <c r="CA1111" s="91"/>
      <c r="CB1111" s="91"/>
      <c r="CC1111" s="91"/>
      <c r="CD1111" s="91"/>
      <c r="CE1111" s="91"/>
      <c r="CF1111" s="91"/>
      <c r="CG1111" s="91"/>
      <c r="CH1111" s="91"/>
      <c r="CI1111" s="91"/>
      <c r="CJ1111" s="91"/>
      <c r="CK1111" s="91"/>
      <c r="CL1111" s="91"/>
      <c r="CM1111" s="91"/>
      <c r="CN1111" s="91"/>
      <c r="CO1111" s="91"/>
      <c r="CP1111" s="91"/>
      <c r="CQ1111" s="91"/>
      <c r="CR1111" s="91"/>
      <c r="CS1111" s="91"/>
      <c r="CT1111" s="91"/>
      <c r="CU1111" s="91"/>
      <c r="CV1111" s="91"/>
      <c r="CW1111" s="91"/>
      <c r="CX1111" s="91"/>
      <c r="CY1111" s="91"/>
      <c r="CZ1111" s="91"/>
      <c r="DA1111" s="91"/>
      <c r="DB1111" s="91"/>
      <c r="DC1111" s="91"/>
      <c r="DD1111" s="91"/>
      <c r="DE1111" s="91"/>
      <c r="DF1111" s="91"/>
      <c r="DG1111" s="91"/>
      <c r="DH1111" s="91"/>
      <c r="DI1111" s="91"/>
      <c r="DJ1111" s="91"/>
      <c r="DK1111" s="91"/>
      <c r="DL1111" s="91"/>
      <c r="DM1111" s="91"/>
      <c r="DN1111" s="91"/>
      <c r="DO1111" s="91"/>
      <c r="DP1111" s="91"/>
      <c r="DQ1111" s="91"/>
      <c r="DR1111" s="91"/>
      <c r="DS1111" s="91"/>
      <c r="DT1111" s="91"/>
      <c r="DU1111" s="91"/>
      <c r="DV1111" s="91"/>
      <c r="DW1111" s="91"/>
      <c r="DX1111" s="91"/>
      <c r="DY1111" s="91"/>
      <c r="DZ1111" s="91"/>
      <c r="EA1111" s="91"/>
      <c r="EB1111" s="91"/>
      <c r="EC1111" s="91"/>
      <c r="ED1111" s="91"/>
      <c r="EE1111" s="91"/>
      <c r="EF1111" s="91"/>
      <c r="EG1111" s="91"/>
      <c r="EH1111" s="91"/>
      <c r="EI1111" s="91"/>
      <c r="EJ1111" s="91"/>
      <c r="EK1111" s="91"/>
      <c r="EL1111" s="91"/>
      <c r="EM1111" s="91"/>
      <c r="EN1111" s="91"/>
      <c r="EO1111" s="91"/>
      <c r="EP1111" s="91"/>
      <c r="EQ1111" s="91"/>
      <c r="ER1111" s="91"/>
      <c r="ES1111" s="91"/>
      <c r="ET1111" s="91"/>
      <c r="EU1111" s="91"/>
      <c r="EV1111" s="91"/>
      <c r="EW1111" s="91"/>
      <c r="EX1111" s="91"/>
      <c r="EY1111" s="91"/>
      <c r="EZ1111" s="91"/>
      <c r="FA1111" s="91"/>
      <c r="FB1111" s="91"/>
      <c r="FC1111" s="91"/>
      <c r="FD1111" s="91"/>
      <c r="FE1111" s="91"/>
      <c r="FF1111" s="91"/>
      <c r="FG1111" s="91"/>
      <c r="FH1111" s="91"/>
      <c r="FI1111" s="91"/>
      <c r="FJ1111" s="91"/>
      <c r="FK1111" s="91"/>
      <c r="FL1111" s="91"/>
      <c r="FM1111" s="91"/>
      <c r="FN1111" s="91"/>
      <c r="FO1111" s="91"/>
      <c r="FP1111" s="91"/>
      <c r="FQ1111" s="91"/>
      <c r="FR1111" s="91"/>
      <c r="FS1111" s="91"/>
      <c r="FT1111" s="91"/>
      <c r="FU1111" s="91"/>
      <c r="FV1111" s="91"/>
      <c r="FW1111" s="91"/>
      <c r="FX1111" s="91"/>
      <c r="FY1111" s="91"/>
      <c r="FZ1111" s="91"/>
      <c r="GA1111" s="91"/>
      <c r="GB1111" s="91"/>
      <c r="GC1111" s="91"/>
      <c r="GD1111" s="91"/>
      <c r="GE1111" s="91"/>
      <c r="GF1111" s="91"/>
      <c r="GG1111" s="91"/>
      <c r="GH1111" s="91"/>
      <c r="GI1111" s="91"/>
    </row>
    <row r="1112" spans="1:8" ht="14.25" customHeight="1">
      <c r="A1112" s="28"/>
      <c r="B1112" s="28" t="s">
        <v>1110</v>
      </c>
      <c r="C1112" s="28" t="s">
        <v>1111</v>
      </c>
      <c r="D1112" s="25">
        <v>50000</v>
      </c>
      <c r="E1112" s="25">
        <v>1200000</v>
      </c>
      <c r="F1112" s="35">
        <f t="shared" si="58"/>
        <v>1150000</v>
      </c>
      <c r="G1112" s="35">
        <f>(E1112/D1112-1)*100</f>
        <v>2300</v>
      </c>
      <c r="H1112" s="35">
        <f t="shared" si="59"/>
        <v>2214.36896</v>
      </c>
    </row>
    <row r="1113" spans="1:8" ht="15" customHeight="1">
      <c r="A1113" s="28"/>
      <c r="B1113" s="28" t="s">
        <v>1603</v>
      </c>
      <c r="C1113" s="28" t="s">
        <v>1066</v>
      </c>
      <c r="D1113" s="25">
        <v>12365.641</v>
      </c>
      <c r="E1113" s="25">
        <v>176648.786</v>
      </c>
      <c r="F1113" s="35">
        <f t="shared" si="58"/>
        <v>164283.145</v>
      </c>
      <c r="G1113" s="35">
        <f aca="true" t="shared" si="60" ref="G1113:G1172">(E1113/D1113-1)*100</f>
        <v>1328.54532166994</v>
      </c>
      <c r="H1113" s="35">
        <f t="shared" si="59"/>
        <v>1277.5753960108852</v>
      </c>
    </row>
    <row r="1114" spans="1:8" ht="15.75" customHeight="1">
      <c r="A1114" s="28"/>
      <c r="B1114" s="28" t="s">
        <v>1457</v>
      </c>
      <c r="C1114" s="28" t="s">
        <v>1087</v>
      </c>
      <c r="D1114" s="25">
        <v>85217.904</v>
      </c>
      <c r="E1114" s="25">
        <v>771780.274</v>
      </c>
      <c r="F1114" s="35">
        <f t="shared" si="58"/>
        <v>686562.37</v>
      </c>
      <c r="G1114" s="35">
        <f aca="true" t="shared" si="61" ref="G1114:G1128">(E1114/D1114-1)*100</f>
        <v>805.6550768955782</v>
      </c>
      <c r="H1114" s="35">
        <f t="shared" si="59"/>
        <v>773.3416660139748</v>
      </c>
    </row>
    <row r="1115" spans="1:8" ht="15" customHeight="1">
      <c r="A1115" s="28"/>
      <c r="B1115" s="28" t="s">
        <v>34</v>
      </c>
      <c r="C1115" s="28" t="s">
        <v>1076</v>
      </c>
      <c r="D1115" s="25">
        <v>15832.54</v>
      </c>
      <c r="E1115" s="25">
        <v>129931.091</v>
      </c>
      <c r="F1115" s="35">
        <f t="shared" si="58"/>
        <v>114098.551</v>
      </c>
      <c r="G1115" s="35">
        <f t="shared" si="61"/>
        <v>720.658536154022</v>
      </c>
      <c r="H1115" s="35">
        <f t="shared" si="59"/>
        <v>691.3777678474609</v>
      </c>
    </row>
    <row r="1116" spans="1:8" ht="14.25" customHeight="1">
      <c r="A1116" s="28"/>
      <c r="B1116" s="28" t="s">
        <v>16</v>
      </c>
      <c r="C1116" s="28" t="s">
        <v>1067</v>
      </c>
      <c r="D1116" s="25">
        <v>12723.379</v>
      </c>
      <c r="E1116" s="25">
        <v>102388.094</v>
      </c>
      <c r="F1116" s="35">
        <f t="shared" si="58"/>
        <v>89664.715</v>
      </c>
      <c r="G1116" s="35">
        <f t="shared" si="61"/>
        <v>704.72407526334</v>
      </c>
      <c r="H1116" s="35">
        <f t="shared" si="59"/>
        <v>676.011842147574</v>
      </c>
    </row>
    <row r="1117" spans="1:8" ht="16.5" customHeight="1">
      <c r="A1117" s="28"/>
      <c r="B1117" s="28" t="s">
        <v>1596</v>
      </c>
      <c r="C1117" s="28" t="s">
        <v>1058</v>
      </c>
      <c r="D1117" s="25">
        <v>12726.469</v>
      </c>
      <c r="E1117" s="25">
        <v>101589.592</v>
      </c>
      <c r="F1117" s="35">
        <f t="shared" si="58"/>
        <v>88863.123</v>
      </c>
      <c r="G1117" s="35">
        <f t="shared" si="61"/>
        <v>698.2543469048642</v>
      </c>
      <c r="H1117" s="35">
        <f t="shared" si="59"/>
        <v>669.7729511090374</v>
      </c>
    </row>
    <row r="1118" spans="1:8" ht="15.75" customHeight="1">
      <c r="A1118" s="28"/>
      <c r="B1118" s="28" t="s">
        <v>1331</v>
      </c>
      <c r="C1118" s="28" t="s">
        <v>1054</v>
      </c>
      <c r="D1118" s="25">
        <v>20425.139</v>
      </c>
      <c r="E1118" s="25">
        <v>156870.504</v>
      </c>
      <c r="F1118" s="35">
        <f t="shared" si="58"/>
        <v>136445.365</v>
      </c>
      <c r="G1118" s="35">
        <f t="shared" si="61"/>
        <v>668.0266166120093</v>
      </c>
      <c r="H1118" s="35">
        <f t="shared" si="59"/>
        <v>640.6237341419395</v>
      </c>
    </row>
    <row r="1119" spans="1:8" ht="16.5" customHeight="1">
      <c r="A1119" s="28"/>
      <c r="B1119" s="28" t="s">
        <v>22</v>
      </c>
      <c r="C1119" s="28" t="s">
        <v>1070</v>
      </c>
      <c r="D1119" s="25">
        <v>10030.975</v>
      </c>
      <c r="E1119" s="25">
        <v>68890.427</v>
      </c>
      <c r="F1119" s="35">
        <f t="shared" si="58"/>
        <v>58859.452</v>
      </c>
      <c r="G1119" s="35">
        <f t="shared" si="61"/>
        <v>586.7769783096857</v>
      </c>
      <c r="H1119" s="35">
        <f t="shared" si="59"/>
        <v>562.2730504343874</v>
      </c>
    </row>
    <row r="1120" spans="1:8" ht="16.5" customHeight="1">
      <c r="A1120" s="28"/>
      <c r="B1120" s="28" t="s">
        <v>4</v>
      </c>
      <c r="C1120" s="28" t="s">
        <v>1059</v>
      </c>
      <c r="D1120" s="25">
        <v>11316.483</v>
      </c>
      <c r="E1120" s="25">
        <v>73966.837</v>
      </c>
      <c r="F1120" s="35">
        <f t="shared" si="58"/>
        <v>62650.354</v>
      </c>
      <c r="G1120" s="35">
        <f t="shared" si="61"/>
        <v>553.6203606721275</v>
      </c>
      <c r="H1120" s="35">
        <f t="shared" si="59"/>
        <v>530.2994476514903</v>
      </c>
    </row>
    <row r="1121" spans="1:8" ht="13.5" customHeight="1">
      <c r="A1121" s="28"/>
      <c r="B1121" s="28" t="s">
        <v>1390</v>
      </c>
      <c r="C1121" s="28" t="s">
        <v>1093</v>
      </c>
      <c r="D1121" s="25">
        <v>17376.474</v>
      </c>
      <c r="E1121" s="25">
        <v>98764.872</v>
      </c>
      <c r="F1121" s="35">
        <f t="shared" si="58"/>
        <v>81388.398</v>
      </c>
      <c r="G1121" s="35">
        <f t="shared" si="61"/>
        <v>468.3826995050896</v>
      </c>
      <c r="H1121" s="35">
        <f t="shared" si="59"/>
        <v>448.10303213982775</v>
      </c>
    </row>
    <row r="1122" spans="1:8" ht="15.75" customHeight="1">
      <c r="A1122" s="28"/>
      <c r="B1122" s="28" t="s">
        <v>1598</v>
      </c>
      <c r="C1122" s="28" t="s">
        <v>1061</v>
      </c>
      <c r="D1122" s="25">
        <v>12438.192</v>
      </c>
      <c r="E1122" s="25">
        <v>59228.041</v>
      </c>
      <c r="F1122" s="35">
        <f t="shared" si="58"/>
        <v>46789.849</v>
      </c>
      <c r="G1122" s="35">
        <f t="shared" si="61"/>
        <v>376.17886104347</v>
      </c>
      <c r="H1122" s="35">
        <f t="shared" si="59"/>
        <v>359.1889897529834</v>
      </c>
    </row>
    <row r="1123" spans="1:8" ht="17.25" customHeight="1">
      <c r="A1123" s="28"/>
      <c r="B1123" s="28" t="s">
        <v>36</v>
      </c>
      <c r="C1123" s="28" t="s">
        <v>1077</v>
      </c>
      <c r="D1123" s="25">
        <v>11987.959</v>
      </c>
      <c r="E1123" s="25">
        <v>53956.353</v>
      </c>
      <c r="F1123" s="35">
        <f t="shared" si="58"/>
        <v>41968.394</v>
      </c>
      <c r="G1123" s="35">
        <f t="shared" si="61"/>
        <v>350.08790070102845</v>
      </c>
      <c r="H1123" s="35">
        <f t="shared" si="59"/>
        <v>334.02894443917603</v>
      </c>
    </row>
    <row r="1124" spans="1:8" ht="17.25" customHeight="1">
      <c r="A1124" s="28"/>
      <c r="B1124" s="28" t="s">
        <v>1451</v>
      </c>
      <c r="C1124" s="28" t="s">
        <v>1085</v>
      </c>
      <c r="D1124" s="25">
        <v>17496.122</v>
      </c>
      <c r="E1124" s="25">
        <v>72648.759</v>
      </c>
      <c r="F1124" s="35">
        <f t="shared" si="58"/>
        <v>55152.637</v>
      </c>
      <c r="G1124" s="35">
        <f t="shared" si="61"/>
        <v>315.22778019037594</v>
      </c>
      <c r="H1124" s="35">
        <f t="shared" si="59"/>
        <v>300.41261908429544</v>
      </c>
    </row>
    <row r="1125" spans="1:8" ht="15" customHeight="1">
      <c r="A1125" s="28"/>
      <c r="B1125" s="28" t="s">
        <v>1600</v>
      </c>
      <c r="C1125" s="28" t="s">
        <v>1062</v>
      </c>
      <c r="D1125" s="25">
        <v>14277.802</v>
      </c>
      <c r="E1125" s="25">
        <v>59216.465</v>
      </c>
      <c r="F1125" s="35">
        <f t="shared" si="58"/>
        <v>44938.663</v>
      </c>
      <c r="G1125" s="35">
        <f t="shared" si="61"/>
        <v>314.74496564667305</v>
      </c>
      <c r="H1125" s="35">
        <f t="shared" si="59"/>
        <v>299.947031170386</v>
      </c>
    </row>
    <row r="1126" spans="1:8" ht="13.5" customHeight="1">
      <c r="A1126" s="28"/>
      <c r="B1126" s="28" t="s">
        <v>24</v>
      </c>
      <c r="C1126" s="28" t="s">
        <v>1071</v>
      </c>
      <c r="D1126" s="25">
        <v>10091.394</v>
      </c>
      <c r="E1126" s="25">
        <v>41407.801</v>
      </c>
      <c r="F1126" s="35">
        <f t="shared" si="58"/>
        <v>31316.407</v>
      </c>
      <c r="G1126" s="35">
        <f t="shared" si="61"/>
        <v>310.32785956033433</v>
      </c>
      <c r="H1126" s="35">
        <f t="shared" si="59"/>
        <v>295.6875256623654</v>
      </c>
    </row>
    <row r="1127" spans="1:8" ht="13.5" customHeight="1">
      <c r="A1127" s="28"/>
      <c r="B1127" s="28" t="s">
        <v>1333</v>
      </c>
      <c r="C1127" s="28" t="s">
        <v>1055</v>
      </c>
      <c r="D1127" s="25">
        <v>11161.357</v>
      </c>
      <c r="E1127" s="25">
        <v>45289.592</v>
      </c>
      <c r="F1127" s="35">
        <f t="shared" si="58"/>
        <v>34128.235</v>
      </c>
      <c r="G1127" s="35">
        <f t="shared" si="61"/>
        <v>305.7713770825536</v>
      </c>
      <c r="H1127" s="35">
        <f t="shared" si="59"/>
        <v>291.293616656799</v>
      </c>
    </row>
    <row r="1128" spans="1:8" ht="13.5" customHeight="1">
      <c r="A1128" s="28"/>
      <c r="B1128" s="28" t="s">
        <v>1594</v>
      </c>
      <c r="C1128" s="28" t="s">
        <v>1057</v>
      </c>
      <c r="D1128" s="25">
        <v>11970.346</v>
      </c>
      <c r="E1128" s="25">
        <v>46607.275</v>
      </c>
      <c r="F1128" s="35">
        <f t="shared" si="58"/>
        <v>34636.929000000004</v>
      </c>
      <c r="G1128" s="35">
        <f t="shared" si="61"/>
        <v>289.35612220398644</v>
      </c>
      <c r="H1128" s="35">
        <f t="shared" si="59"/>
        <v>275.46405150619705</v>
      </c>
    </row>
    <row r="1129" spans="1:8" ht="13.5" customHeight="1">
      <c r="A1129" s="28"/>
      <c r="B1129" s="28" t="s">
        <v>6</v>
      </c>
      <c r="C1129" s="28" t="s">
        <v>1060</v>
      </c>
      <c r="D1129" s="25">
        <v>12709.244</v>
      </c>
      <c r="E1129" s="25">
        <v>49073.27</v>
      </c>
      <c r="F1129" s="35">
        <f t="shared" si="58"/>
        <v>36364.026</v>
      </c>
      <c r="G1129" s="35">
        <f t="shared" si="60"/>
        <v>286.1226521420156</v>
      </c>
      <c r="H1129" s="35">
        <f t="shared" si="59"/>
        <v>272.3459503626493</v>
      </c>
    </row>
    <row r="1130" spans="1:8" ht="13.5" customHeight="1">
      <c r="A1130" s="28"/>
      <c r="B1130" s="28" t="s">
        <v>1585</v>
      </c>
      <c r="C1130" s="28" t="s">
        <v>1051</v>
      </c>
      <c r="D1130" s="25">
        <v>11358.109</v>
      </c>
      <c r="E1130" s="25">
        <v>36351.194</v>
      </c>
      <c r="F1130" s="35">
        <f t="shared" si="58"/>
        <v>24993.085000000003</v>
      </c>
      <c r="G1130" s="35">
        <f t="shared" si="60"/>
        <v>220.04618022242965</v>
      </c>
      <c r="H1130" s="35">
        <f t="shared" si="59"/>
        <v>208.62706053056544</v>
      </c>
    </row>
    <row r="1131" spans="1:8" ht="13.5" customHeight="1">
      <c r="A1131" s="28"/>
      <c r="B1131" s="28" t="s">
        <v>26</v>
      </c>
      <c r="C1131" s="28" t="s">
        <v>1072</v>
      </c>
      <c r="D1131" s="25">
        <v>11079.701</v>
      </c>
      <c r="E1131" s="25">
        <v>33813.841</v>
      </c>
      <c r="F1131" s="35">
        <f t="shared" si="58"/>
        <v>22734.14</v>
      </c>
      <c r="G1131" s="35">
        <f t="shared" si="60"/>
        <v>205.18730604733832</v>
      </c>
      <c r="H1131" s="35">
        <f t="shared" si="59"/>
        <v>194.2983450424917</v>
      </c>
    </row>
    <row r="1132" spans="1:8" ht="13.5" customHeight="1">
      <c r="A1132" s="28"/>
      <c r="B1132" s="28" t="s">
        <v>1325</v>
      </c>
      <c r="C1132" s="28" t="s">
        <v>1049</v>
      </c>
      <c r="D1132" s="25">
        <v>11844.203</v>
      </c>
      <c r="E1132" s="25">
        <v>34190.558</v>
      </c>
      <c r="F1132" s="35">
        <f t="shared" si="58"/>
        <v>22346.354999999996</v>
      </c>
      <c r="G1132" s="35">
        <f t="shared" si="60"/>
        <v>188.66913206401478</v>
      </c>
      <c r="H1132" s="35">
        <f t="shared" si="59"/>
        <v>178.36953289962355</v>
      </c>
    </row>
    <row r="1133" spans="1:8" ht="13.5" customHeight="1">
      <c r="A1133" s="28"/>
      <c r="B1133" s="28" t="s">
        <v>1602</v>
      </c>
      <c r="C1133" s="28" t="s">
        <v>1064</v>
      </c>
      <c r="D1133" s="25">
        <v>11720.28</v>
      </c>
      <c r="E1133" s="25">
        <v>33774.327</v>
      </c>
      <c r="F1133" s="35">
        <f t="shared" si="58"/>
        <v>22054.047</v>
      </c>
      <c r="G1133" s="35">
        <f t="shared" si="60"/>
        <v>188.1699669291177</v>
      </c>
      <c r="H1133" s="35">
        <f t="shared" si="59"/>
        <v>177.88817777707357</v>
      </c>
    </row>
    <row r="1134" spans="1:8" ht="13.5" customHeight="1">
      <c r="A1134" s="28"/>
      <c r="B1134" s="28" t="s">
        <v>1327</v>
      </c>
      <c r="C1134" s="28" t="s">
        <v>1052</v>
      </c>
      <c r="D1134" s="25">
        <v>9516.752</v>
      </c>
      <c r="E1134" s="25">
        <v>26722.156</v>
      </c>
      <c r="F1134" s="35">
        <f t="shared" si="58"/>
        <v>17205.404</v>
      </c>
      <c r="G1134" s="35">
        <f t="shared" si="60"/>
        <v>180.7907151515559</v>
      </c>
      <c r="H1134" s="35">
        <f t="shared" si="59"/>
        <v>170.7722147512344</v>
      </c>
    </row>
    <row r="1135" spans="1:8" ht="13.5" customHeight="1">
      <c r="A1135" s="28"/>
      <c r="B1135" s="28" t="s">
        <v>18</v>
      </c>
      <c r="C1135" s="28" t="s">
        <v>1068</v>
      </c>
      <c r="D1135" s="25">
        <v>11115.709</v>
      </c>
      <c r="E1135" s="25">
        <v>31091.752</v>
      </c>
      <c r="F1135" s="35">
        <f t="shared" si="58"/>
        <v>19976.042999999998</v>
      </c>
      <c r="G1135" s="35">
        <f t="shared" si="60"/>
        <v>179.7100211961288</v>
      </c>
      <c r="H1135" s="35">
        <f t="shared" si="59"/>
        <v>169.7300795238594</v>
      </c>
    </row>
    <row r="1136" spans="1:8" ht="13.5" customHeight="1">
      <c r="A1136" s="28"/>
      <c r="B1136" s="28" t="s">
        <v>13</v>
      </c>
      <c r="C1136" s="28" t="s">
        <v>1065</v>
      </c>
      <c r="D1136" s="25">
        <v>8610.016</v>
      </c>
      <c r="E1136" s="25">
        <v>23762.691</v>
      </c>
      <c r="F1136" s="35">
        <f t="shared" si="58"/>
        <v>15152.675</v>
      </c>
      <c r="G1136" s="35">
        <f t="shared" si="60"/>
        <v>175.98892963729682</v>
      </c>
      <c r="H1136" s="35">
        <f t="shared" si="59"/>
        <v>166.14175502340993</v>
      </c>
    </row>
    <row r="1137" spans="1:8" ht="13.5" customHeight="1">
      <c r="A1137" s="28"/>
      <c r="B1137" s="28" t="s">
        <v>38</v>
      </c>
      <c r="C1137" s="28" t="s">
        <v>1078</v>
      </c>
      <c r="D1137" s="25">
        <v>13174.418</v>
      </c>
      <c r="E1137" s="25">
        <v>34969.519</v>
      </c>
      <c r="F1137" s="35">
        <f t="shared" si="58"/>
        <v>21795.101000000002</v>
      </c>
      <c r="G1137" s="35">
        <f t="shared" si="60"/>
        <v>165.4350195963116</v>
      </c>
      <c r="H1137" s="35">
        <f t="shared" si="59"/>
        <v>155.96440427112302</v>
      </c>
    </row>
    <row r="1138" spans="1:8" ht="13.5" customHeight="1">
      <c r="A1138" s="28"/>
      <c r="B1138" s="28" t="s">
        <v>30</v>
      </c>
      <c r="C1138" s="28" t="s">
        <v>1074</v>
      </c>
      <c r="D1138" s="25">
        <v>12657.594</v>
      </c>
      <c r="E1138" s="25">
        <v>33139.772</v>
      </c>
      <c r="F1138" s="35">
        <f t="shared" si="58"/>
        <v>20482.178</v>
      </c>
      <c r="G1138" s="35">
        <f t="shared" si="60"/>
        <v>161.81730903993287</v>
      </c>
      <c r="H1138" s="35">
        <f t="shared" si="59"/>
        <v>152.47577218031165</v>
      </c>
    </row>
    <row r="1139" spans="1:8" ht="13.5" customHeight="1">
      <c r="A1139" s="28"/>
      <c r="B1139" s="28" t="s">
        <v>1592</v>
      </c>
      <c r="C1139" s="28" t="s">
        <v>1056</v>
      </c>
      <c r="D1139" s="25">
        <v>15111.378</v>
      </c>
      <c r="E1139" s="25">
        <v>39238.831</v>
      </c>
      <c r="F1139" s="35">
        <f t="shared" si="58"/>
        <v>24127.452999999998</v>
      </c>
      <c r="G1139" s="35">
        <f t="shared" si="60"/>
        <v>159.66414843173135</v>
      </c>
      <c r="H1139" s="35">
        <f t="shared" si="59"/>
        <v>150.39943548134653</v>
      </c>
    </row>
    <row r="1140" spans="1:8" ht="13.5" customHeight="1">
      <c r="A1140" s="28"/>
      <c r="B1140" s="28" t="s">
        <v>20</v>
      </c>
      <c r="C1140" s="28" t="s">
        <v>1069</v>
      </c>
      <c r="D1140" s="25">
        <v>11187.866</v>
      </c>
      <c r="E1140" s="25">
        <v>28869.493</v>
      </c>
      <c r="F1140" s="35">
        <f t="shared" si="58"/>
        <v>17681.627</v>
      </c>
      <c r="G1140" s="35">
        <f t="shared" si="60"/>
        <v>158.0428921833708</v>
      </c>
      <c r="H1140" s="35">
        <f t="shared" si="59"/>
        <v>148.83602500742498</v>
      </c>
    </row>
    <row r="1141" spans="1:8" ht="13.5" customHeight="1">
      <c r="A1141" s="28"/>
      <c r="B1141" s="28" t="s">
        <v>28</v>
      </c>
      <c r="C1141" s="28" t="s">
        <v>1073</v>
      </c>
      <c r="D1141" s="25">
        <v>11689.125</v>
      </c>
      <c r="E1141" s="25">
        <v>30144.298</v>
      </c>
      <c r="F1141" s="35">
        <f t="shared" si="58"/>
        <v>18455.173</v>
      </c>
      <c r="G1141" s="35">
        <f t="shared" si="60"/>
        <v>157.88327184455636</v>
      </c>
      <c r="H1141" s="35">
        <f t="shared" si="59"/>
        <v>148.68209985845132</v>
      </c>
    </row>
    <row r="1142" spans="1:8" ht="13.5" customHeight="1">
      <c r="A1142" s="28"/>
      <c r="B1142" s="28" t="s">
        <v>32</v>
      </c>
      <c r="C1142" s="28" t="s">
        <v>1075</v>
      </c>
      <c r="D1142" s="25">
        <v>10975.236</v>
      </c>
      <c r="E1142" s="25">
        <v>26035.881</v>
      </c>
      <c r="F1142" s="35">
        <f t="shared" si="58"/>
        <v>15060.645</v>
      </c>
      <c r="G1142" s="35">
        <f t="shared" si="60"/>
        <v>137.2238829306267</v>
      </c>
      <c r="H1142" s="35">
        <f t="shared" si="59"/>
        <v>128.75982967721512</v>
      </c>
    </row>
    <row r="1143" spans="1:8" ht="13.5" customHeight="1">
      <c r="A1143" s="28"/>
      <c r="B1143" s="28" t="s">
        <v>1323</v>
      </c>
      <c r="C1143" s="28" t="s">
        <v>1048</v>
      </c>
      <c r="D1143" s="25">
        <v>9004.783</v>
      </c>
      <c r="E1143" s="25">
        <v>21036.753</v>
      </c>
      <c r="F1143" s="35">
        <f t="shared" si="58"/>
        <v>12031.970000000001</v>
      </c>
      <c r="G1143" s="35">
        <f t="shared" si="60"/>
        <v>133.61754525345032</v>
      </c>
      <c r="H1143" s="35">
        <f t="shared" si="59"/>
        <v>125.28216468582531</v>
      </c>
    </row>
    <row r="1144" spans="1:8" ht="13.5" customHeight="1">
      <c r="A1144" s="28"/>
      <c r="B1144" s="28" t="s">
        <v>10</v>
      </c>
      <c r="C1144" s="28" t="s">
        <v>1063</v>
      </c>
      <c r="D1144" s="25">
        <v>11739.889</v>
      </c>
      <c r="E1144" s="25">
        <v>27226.067</v>
      </c>
      <c r="F1144" s="35">
        <f t="shared" si="58"/>
        <v>15486.178</v>
      </c>
      <c r="G1144" s="35">
        <f t="shared" si="60"/>
        <v>131.91077019552742</v>
      </c>
      <c r="H1144" s="35">
        <f t="shared" si="59"/>
        <v>123.63628667925907</v>
      </c>
    </row>
    <row r="1145" spans="1:8" ht="13.5" customHeight="1">
      <c r="A1145" s="28"/>
      <c r="B1145" s="28" t="s">
        <v>1329</v>
      </c>
      <c r="C1145" s="28" t="s">
        <v>1053</v>
      </c>
      <c r="D1145" s="25">
        <v>10065.03</v>
      </c>
      <c r="E1145" s="25">
        <v>21685.117</v>
      </c>
      <c r="F1145" s="35">
        <f t="shared" si="58"/>
        <v>11620.086999999998</v>
      </c>
      <c r="G1145" s="35">
        <f t="shared" si="60"/>
        <v>115.4500980126239</v>
      </c>
      <c r="H1145" s="35">
        <f t="shared" si="59"/>
        <v>107.76292469557265</v>
      </c>
    </row>
    <row r="1146" spans="1:8" ht="13.5" customHeight="1">
      <c r="A1146" s="28"/>
      <c r="B1146" s="28" t="s">
        <v>1583</v>
      </c>
      <c r="C1146" s="28" t="s">
        <v>1050</v>
      </c>
      <c r="D1146" s="25">
        <v>11579.137</v>
      </c>
      <c r="E1146" s="25">
        <v>24884.732</v>
      </c>
      <c r="F1146" s="35">
        <f t="shared" si="58"/>
        <v>13305.595</v>
      </c>
      <c r="G1146" s="35">
        <f t="shared" si="60"/>
        <v>114.91007490454597</v>
      </c>
      <c r="H1146" s="35">
        <f t="shared" si="59"/>
        <v>107.24216939598175</v>
      </c>
    </row>
    <row r="1147" spans="1:8" ht="13.5" customHeight="1">
      <c r="A1147" s="28"/>
      <c r="B1147" s="28" t="s">
        <v>1100</v>
      </c>
      <c r="C1147" s="28" t="s">
        <v>1101</v>
      </c>
      <c r="D1147" s="50">
        <v>0</v>
      </c>
      <c r="E1147" s="25">
        <v>204420</v>
      </c>
      <c r="F1147" s="35">
        <f t="shared" si="58"/>
        <v>204420</v>
      </c>
      <c r="G1147" s="35">
        <v>100</v>
      </c>
      <c r="H1147" s="35">
        <v>100</v>
      </c>
    </row>
    <row r="1148" spans="1:8" ht="13.5" customHeight="1">
      <c r="A1148" s="28"/>
      <c r="B1148" s="28" t="s">
        <v>1106</v>
      </c>
      <c r="C1148" s="28" t="s">
        <v>1107</v>
      </c>
      <c r="D1148" s="25">
        <v>200000</v>
      </c>
      <c r="E1148" s="25">
        <v>400000</v>
      </c>
      <c r="F1148" s="35">
        <f t="shared" si="58"/>
        <v>200000</v>
      </c>
      <c r="G1148" s="35">
        <f t="shared" si="60"/>
        <v>100</v>
      </c>
      <c r="H1148" s="35">
        <f t="shared" si="59"/>
        <v>92.86407999999999</v>
      </c>
    </row>
    <row r="1149" spans="1:8" ht="15" customHeight="1">
      <c r="A1149" s="28"/>
      <c r="B1149" s="28" t="s">
        <v>1362</v>
      </c>
      <c r="C1149" s="28" t="s">
        <v>1400</v>
      </c>
      <c r="D1149" s="25">
        <v>17367.812</v>
      </c>
      <c r="E1149" s="25">
        <v>27634.016</v>
      </c>
      <c r="F1149" s="35">
        <f t="shared" si="58"/>
        <v>10266.203999999998</v>
      </c>
      <c r="G1149" s="35">
        <f t="shared" si="60"/>
        <v>59.11052008163145</v>
      </c>
      <c r="H1149" s="35">
        <f t="shared" si="59"/>
        <v>53.43352036932685</v>
      </c>
    </row>
    <row r="1150" spans="1:8" ht="14.25" customHeight="1">
      <c r="A1150" s="28"/>
      <c r="B1150" s="28" t="s">
        <v>1303</v>
      </c>
      <c r="C1150" s="28" t="s">
        <v>1346</v>
      </c>
      <c r="D1150" s="25">
        <v>62822.41</v>
      </c>
      <c r="E1150" s="25">
        <v>81704.081</v>
      </c>
      <c r="F1150" s="35">
        <f aca="true" t="shared" si="62" ref="F1150:F1227">E1150-D1150</f>
        <v>18881.671000000002</v>
      </c>
      <c r="G1150" s="35">
        <f t="shared" si="60"/>
        <v>30.055629830183218</v>
      </c>
      <c r="H1150" s="35">
        <f t="shared" si="59"/>
        <v>25.415296980094194</v>
      </c>
    </row>
    <row r="1151" spans="1:8" ht="16.5" customHeight="1">
      <c r="A1151" s="28"/>
      <c r="B1151" s="28" t="s">
        <v>1341</v>
      </c>
      <c r="C1151" s="28" t="s">
        <v>275</v>
      </c>
      <c r="D1151" s="25">
        <v>23499.812</v>
      </c>
      <c r="E1151" s="25">
        <v>30288.143</v>
      </c>
      <c r="F1151" s="35">
        <f t="shared" si="62"/>
        <v>6788.330999999998</v>
      </c>
      <c r="G1151" s="35">
        <f t="shared" si="60"/>
        <v>28.886745987584916</v>
      </c>
      <c r="H1151" s="35">
        <f aca="true" t="shared" si="63" ref="H1151:H1236">(((E1151/(D1151/0.9643204))-1)*100)</f>
        <v>24.288118445446273</v>
      </c>
    </row>
    <row r="1152" spans="1:8" ht="16.5" customHeight="1">
      <c r="A1152" s="28"/>
      <c r="B1152" s="28" t="s">
        <v>1477</v>
      </c>
      <c r="C1152" s="28" t="s">
        <v>276</v>
      </c>
      <c r="D1152" s="25">
        <v>10582.201</v>
      </c>
      <c r="E1152" s="25">
        <v>13636.906</v>
      </c>
      <c r="F1152" s="35">
        <f t="shared" si="62"/>
        <v>3054.7050000000017</v>
      </c>
      <c r="G1152" s="35">
        <f t="shared" si="60"/>
        <v>28.866442812794823</v>
      </c>
      <c r="H1152" s="35">
        <f t="shared" si="63"/>
        <v>24.26853967981142</v>
      </c>
    </row>
    <row r="1153" spans="1:8" ht="16.5" customHeight="1">
      <c r="A1153" s="28"/>
      <c r="B1153" s="28" t="s">
        <v>1439</v>
      </c>
      <c r="C1153" s="28" t="s">
        <v>1046</v>
      </c>
      <c r="D1153" s="25">
        <v>23722.195</v>
      </c>
      <c r="E1153" s="25">
        <v>30368.073</v>
      </c>
      <c r="F1153" s="35">
        <f t="shared" si="62"/>
        <v>6645.878000000001</v>
      </c>
      <c r="G1153" s="35">
        <f t="shared" si="60"/>
        <v>28.01544292170266</v>
      </c>
      <c r="H1153" s="35">
        <f t="shared" si="63"/>
        <v>23.447903124433477</v>
      </c>
    </row>
    <row r="1154" spans="1:8" ht="18.75" customHeight="1">
      <c r="A1154" s="28"/>
      <c r="B1154" s="28" t="s">
        <v>1480</v>
      </c>
      <c r="C1154" s="28" t="s">
        <v>1096</v>
      </c>
      <c r="D1154" s="25">
        <v>10905.828</v>
      </c>
      <c r="E1154" s="25">
        <v>13782.922</v>
      </c>
      <c r="F1154" s="35">
        <f t="shared" si="62"/>
        <v>2877.094000000001</v>
      </c>
      <c r="G1154" s="35">
        <f t="shared" si="60"/>
        <v>26.381252299229384</v>
      </c>
      <c r="H1154" s="35">
        <f t="shared" si="63"/>
        <v>21.872019769693797</v>
      </c>
    </row>
    <row r="1155" spans="1:8" ht="16.5" customHeight="1">
      <c r="A1155" s="28"/>
      <c r="B1155" s="28" t="s">
        <v>1348</v>
      </c>
      <c r="C1155" s="28" t="s">
        <v>1047</v>
      </c>
      <c r="D1155" s="25">
        <v>28263.18</v>
      </c>
      <c r="E1155" s="25">
        <v>35668.275</v>
      </c>
      <c r="F1155" s="35">
        <f t="shared" si="62"/>
        <v>7405.095000000001</v>
      </c>
      <c r="G1155" s="35">
        <f t="shared" si="60"/>
        <v>26.200501854356094</v>
      </c>
      <c r="H1155" s="35">
        <f t="shared" si="63"/>
        <v>21.697718428393408</v>
      </c>
    </row>
    <row r="1156" spans="1:8" ht="13.5" customHeight="1">
      <c r="A1156" s="28"/>
      <c r="B1156" s="28" t="s">
        <v>1335</v>
      </c>
      <c r="C1156" s="28" t="s">
        <v>1080</v>
      </c>
      <c r="D1156" s="25">
        <v>24481.076</v>
      </c>
      <c r="E1156" s="25">
        <v>30543.521</v>
      </c>
      <c r="F1156" s="35">
        <f t="shared" si="62"/>
        <v>6062.445</v>
      </c>
      <c r="G1156" s="35">
        <f t="shared" si="60"/>
        <v>24.763801231612526</v>
      </c>
      <c r="H1156" s="35">
        <f t="shared" si="63"/>
        <v>20.31227870918908</v>
      </c>
    </row>
    <row r="1157" spans="1:8" ht="23.25" customHeight="1">
      <c r="A1157" s="28"/>
      <c r="B1157" s="76" t="s">
        <v>1423</v>
      </c>
      <c r="C1157" s="76" t="s">
        <v>1099</v>
      </c>
      <c r="D1157" s="77">
        <v>7066873.146</v>
      </c>
      <c r="E1157" s="77">
        <v>8805130</v>
      </c>
      <c r="F1157" s="80">
        <f t="shared" si="62"/>
        <v>1738256.8540000003</v>
      </c>
      <c r="G1157" s="80">
        <f t="shared" si="60"/>
        <v>24.597255647413043</v>
      </c>
      <c r="H1157" s="80">
        <f t="shared" si="63"/>
        <v>20.151675404815595</v>
      </c>
    </row>
    <row r="1158" spans="1:8" ht="13.5" customHeight="1">
      <c r="A1158" s="28"/>
      <c r="B1158" s="28" t="s">
        <v>1310</v>
      </c>
      <c r="C1158" s="28" t="s">
        <v>1353</v>
      </c>
      <c r="D1158" s="25">
        <v>16798.414</v>
      </c>
      <c r="E1158" s="25">
        <v>20883.649</v>
      </c>
      <c r="F1158" s="35">
        <f t="shared" si="62"/>
        <v>4085.2350000000006</v>
      </c>
      <c r="G1158" s="35">
        <f t="shared" si="60"/>
        <v>24.31917084553339</v>
      </c>
      <c r="H1158" s="35">
        <f t="shared" si="63"/>
        <v>19.883512557433104</v>
      </c>
    </row>
    <row r="1159" spans="1:10" s="101" customFormat="1" ht="16.5" customHeight="1" thickBot="1">
      <c r="A1159" s="28"/>
      <c r="B1159" s="28" t="s">
        <v>1492</v>
      </c>
      <c r="C1159" s="28" t="s">
        <v>1098</v>
      </c>
      <c r="D1159" s="25">
        <v>172679.934</v>
      </c>
      <c r="E1159" s="25">
        <v>209292.486</v>
      </c>
      <c r="F1159" s="35">
        <f t="shared" si="62"/>
        <v>36612.551999999996</v>
      </c>
      <c r="G1159" s="35">
        <f t="shared" si="60"/>
        <v>21.20255153676396</v>
      </c>
      <c r="H1159" s="35">
        <f t="shared" si="63"/>
        <v>16.878092978952843</v>
      </c>
      <c r="I1159" s="9"/>
      <c r="J1159" s="9"/>
    </row>
    <row r="1160" spans="1:8" ht="24" customHeight="1">
      <c r="A1160" s="28"/>
      <c r="B1160" s="28" t="s">
        <v>1508</v>
      </c>
      <c r="C1160" s="28" t="s">
        <v>1084</v>
      </c>
      <c r="D1160" s="25">
        <v>29238.42</v>
      </c>
      <c r="E1160" s="25">
        <v>35431.84</v>
      </c>
      <c r="F1160" s="35">
        <f t="shared" si="62"/>
        <v>6193.419999999998</v>
      </c>
      <c r="G1160" s="35">
        <f t="shared" si="60"/>
        <v>21.182471556260563</v>
      </c>
      <c r="H1160" s="35">
        <f t="shared" si="63"/>
        <v>16.858729444121813</v>
      </c>
    </row>
    <row r="1161" spans="1:8" s="9" customFormat="1" ht="13.5" customHeight="1">
      <c r="A1161" s="28"/>
      <c r="B1161" s="28" t="s">
        <v>1315</v>
      </c>
      <c r="C1161" s="28" t="s">
        <v>774</v>
      </c>
      <c r="D1161" s="25">
        <v>34741.445</v>
      </c>
      <c r="E1161" s="25">
        <v>39065.244</v>
      </c>
      <c r="F1161" s="35">
        <f t="shared" si="62"/>
        <v>4323.798999999999</v>
      </c>
      <c r="G1161" s="35">
        <f t="shared" si="60"/>
        <v>12.44565100847128</v>
      </c>
      <c r="H1161" s="35">
        <f t="shared" si="63"/>
        <v>8.433635158749443</v>
      </c>
    </row>
    <row r="1162" spans="1:8" ht="18" customHeight="1">
      <c r="A1162" s="28"/>
      <c r="B1162" s="28" t="s">
        <v>1364</v>
      </c>
      <c r="C1162" s="28" t="s">
        <v>1403</v>
      </c>
      <c r="D1162" s="25">
        <v>26970.711</v>
      </c>
      <c r="E1162" s="25">
        <v>29997.124</v>
      </c>
      <c r="F1162" s="35">
        <f t="shared" si="62"/>
        <v>3026.4130000000005</v>
      </c>
      <c r="G1162" s="35">
        <f t="shared" si="60"/>
        <v>11.221109447207379</v>
      </c>
      <c r="H1162" s="35">
        <f t="shared" si="63"/>
        <v>7.252784750574803</v>
      </c>
    </row>
    <row r="1163" spans="1:191" s="101" customFormat="1" ht="21" customHeight="1" thickBot="1">
      <c r="A1163" s="28"/>
      <c r="B1163" s="28" t="s">
        <v>1112</v>
      </c>
      <c r="C1163" s="28" t="s">
        <v>1113</v>
      </c>
      <c r="D1163" s="25">
        <v>40200</v>
      </c>
      <c r="E1163" s="25">
        <v>40400</v>
      </c>
      <c r="F1163" s="35">
        <f t="shared" si="62"/>
        <v>200</v>
      </c>
      <c r="G1163" s="35">
        <f t="shared" si="60"/>
        <v>0.4975124378109541</v>
      </c>
      <c r="H1163" s="35">
        <f t="shared" si="63"/>
        <v>-3.0881986069651757</v>
      </c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  <c r="DE1163" s="9"/>
      <c r="DF1163" s="9"/>
      <c r="DG1163" s="9"/>
      <c r="DH1163" s="9"/>
      <c r="DI1163" s="9"/>
      <c r="DJ1163" s="9"/>
      <c r="DK1163" s="9"/>
      <c r="DL1163" s="9"/>
      <c r="DM1163" s="9"/>
      <c r="DN1163" s="9"/>
      <c r="DO1163" s="9"/>
      <c r="DP1163" s="9"/>
      <c r="DQ1163" s="9"/>
      <c r="DR1163" s="9"/>
      <c r="DS1163" s="9"/>
      <c r="DT1163" s="9"/>
      <c r="DU1163" s="9"/>
      <c r="DV1163" s="9"/>
      <c r="DW1163" s="9"/>
      <c r="DX1163" s="9"/>
      <c r="DY1163" s="9"/>
      <c r="DZ1163" s="9"/>
      <c r="EA1163" s="9"/>
      <c r="EB1163" s="9"/>
      <c r="EC1163" s="9"/>
      <c r="ED1163" s="9"/>
      <c r="EE1163" s="9"/>
      <c r="EF1163" s="9"/>
      <c r="EG1163" s="9"/>
      <c r="EH1163" s="9"/>
      <c r="EI1163" s="9"/>
      <c r="EJ1163" s="9"/>
      <c r="EK1163" s="9"/>
      <c r="EL1163" s="9"/>
      <c r="EM1163" s="9"/>
      <c r="EN1163" s="9"/>
      <c r="EO1163" s="9"/>
      <c r="EP1163" s="9"/>
      <c r="EQ1163" s="9"/>
      <c r="ER1163" s="9"/>
      <c r="ES1163" s="9"/>
      <c r="ET1163" s="9"/>
      <c r="EU1163" s="9"/>
      <c r="EV1163" s="9"/>
      <c r="EW1163" s="9"/>
      <c r="EX1163" s="9"/>
      <c r="EY1163" s="9"/>
      <c r="EZ1163" s="9"/>
      <c r="FA1163" s="9"/>
      <c r="FB1163" s="9"/>
      <c r="FC1163" s="9"/>
      <c r="FD1163" s="9"/>
      <c r="FE1163" s="9"/>
      <c r="FF1163" s="9"/>
      <c r="FG1163" s="9"/>
      <c r="FH1163" s="9"/>
      <c r="FI1163" s="9"/>
      <c r="FJ1163" s="9"/>
      <c r="FK1163" s="9"/>
      <c r="FL1163" s="9"/>
      <c r="FM1163" s="9"/>
      <c r="FN1163" s="9"/>
      <c r="FO1163" s="9"/>
      <c r="FP1163" s="9"/>
      <c r="FQ1163" s="9"/>
      <c r="FR1163" s="9"/>
      <c r="FS1163" s="9"/>
      <c r="FT1163" s="9"/>
      <c r="FU1163" s="9"/>
      <c r="FV1163" s="9"/>
      <c r="FW1163" s="9"/>
      <c r="FX1163" s="9"/>
      <c r="FY1163" s="9"/>
      <c r="FZ1163" s="9"/>
      <c r="GA1163" s="9"/>
      <c r="GB1163" s="9"/>
      <c r="GC1163" s="9"/>
      <c r="GD1163" s="9"/>
      <c r="GE1163" s="9"/>
      <c r="GF1163" s="9"/>
      <c r="GG1163" s="9"/>
      <c r="GH1163" s="9"/>
      <c r="GI1163" s="9"/>
    </row>
    <row r="1164" spans="1:8" ht="18" customHeight="1">
      <c r="A1164" s="28"/>
      <c r="B1164" s="28" t="s">
        <v>1411</v>
      </c>
      <c r="C1164" s="28" t="s">
        <v>1097</v>
      </c>
      <c r="D1164" s="25">
        <v>123756.365</v>
      </c>
      <c r="E1164" s="25">
        <v>122013.678</v>
      </c>
      <c r="F1164" s="35">
        <f t="shared" si="62"/>
        <v>-1742.6870000000054</v>
      </c>
      <c r="G1164" s="35">
        <f t="shared" si="60"/>
        <v>-1.4081594914330253</v>
      </c>
      <c r="H1164" s="35">
        <f t="shared" si="63"/>
        <v>-4.925876924042494</v>
      </c>
    </row>
    <row r="1165" spans="1:8" s="101" customFormat="1" ht="23.25" customHeight="1" thickBot="1">
      <c r="A1165" s="28"/>
      <c r="B1165" s="28" t="s">
        <v>1478</v>
      </c>
      <c r="C1165" s="28" t="s">
        <v>1095</v>
      </c>
      <c r="D1165" s="25">
        <v>57035.542</v>
      </c>
      <c r="E1165" s="25">
        <v>55748.114</v>
      </c>
      <c r="F1165" s="35">
        <f t="shared" si="62"/>
        <v>-1287.4279999999999</v>
      </c>
      <c r="G1165" s="35">
        <f t="shared" si="60"/>
        <v>-2.2572381270611896</v>
      </c>
      <c r="H1165" s="35">
        <f t="shared" si="63"/>
        <v>-5.74466077358291</v>
      </c>
    </row>
    <row r="1166" spans="1:8" ht="16.5" customHeight="1">
      <c r="A1166" s="28"/>
      <c r="B1166" s="28" t="s">
        <v>1521</v>
      </c>
      <c r="C1166" s="28" t="s">
        <v>1092</v>
      </c>
      <c r="D1166" s="25">
        <v>18052.182</v>
      </c>
      <c r="E1166" s="25">
        <v>17340.04</v>
      </c>
      <c r="F1166" s="35">
        <f t="shared" si="62"/>
        <v>-712.1419999999998</v>
      </c>
      <c r="G1166" s="35">
        <f t="shared" si="60"/>
        <v>-3.9449081557010657</v>
      </c>
      <c r="H1166" s="35">
        <f t="shared" si="63"/>
        <v>-7.372115410668911</v>
      </c>
    </row>
    <row r="1167" spans="1:8" s="9" customFormat="1" ht="15.75" customHeight="1">
      <c r="A1167" s="28"/>
      <c r="B1167" s="28" t="s">
        <v>1392</v>
      </c>
      <c r="C1167" s="28" t="s">
        <v>1094</v>
      </c>
      <c r="D1167" s="25">
        <v>38972.241</v>
      </c>
      <c r="E1167" s="25">
        <v>35116.488</v>
      </c>
      <c r="F1167" s="35">
        <f t="shared" si="62"/>
        <v>-3855.7530000000042</v>
      </c>
      <c r="G1167" s="35">
        <f t="shared" si="60"/>
        <v>-9.89358810544152</v>
      </c>
      <c r="H1167" s="35">
        <f t="shared" si="63"/>
        <v>-13.108548839274626</v>
      </c>
    </row>
    <row r="1168" spans="1:8" s="9" customFormat="1" ht="27" customHeight="1">
      <c r="A1168" s="28"/>
      <c r="B1168" s="28" t="s">
        <v>1464</v>
      </c>
      <c r="C1168" s="28" t="s">
        <v>1091</v>
      </c>
      <c r="D1168" s="25">
        <v>38670.716</v>
      </c>
      <c r="E1168" s="25">
        <v>33279.974</v>
      </c>
      <c r="F1168" s="35">
        <f t="shared" si="62"/>
        <v>-5390.741999999998</v>
      </c>
      <c r="G1168" s="35">
        <f t="shared" si="60"/>
        <v>-13.940114271481285</v>
      </c>
      <c r="H1168" s="35">
        <f t="shared" si="63"/>
        <v>-17.010696570320547</v>
      </c>
    </row>
    <row r="1169" spans="1:8" ht="13.5" customHeight="1">
      <c r="A1169" s="28"/>
      <c r="B1169" s="28" t="s">
        <v>1462</v>
      </c>
      <c r="C1169" s="28" t="s">
        <v>1090</v>
      </c>
      <c r="D1169" s="25">
        <v>572735.547</v>
      </c>
      <c r="E1169" s="25">
        <v>432073.205</v>
      </c>
      <c r="F1169" s="35">
        <f t="shared" si="62"/>
        <v>-140662.342</v>
      </c>
      <c r="G1169" s="35">
        <f t="shared" si="60"/>
        <v>-24.55973664229365</v>
      </c>
      <c r="H1169" s="35">
        <f t="shared" si="63"/>
        <v>-27.251415062791274</v>
      </c>
    </row>
    <row r="1170" spans="1:8" ht="15" customHeight="1">
      <c r="A1170" s="28"/>
      <c r="B1170" s="28" t="s">
        <v>1449</v>
      </c>
      <c r="C1170" s="28" t="s">
        <v>1082</v>
      </c>
      <c r="D1170" s="25">
        <v>873357.786</v>
      </c>
      <c r="E1170" s="25">
        <v>651045.983</v>
      </c>
      <c r="F1170" s="35">
        <f t="shared" si="62"/>
        <v>-222311.80299999996</v>
      </c>
      <c r="G1170" s="35">
        <f t="shared" si="60"/>
        <v>-25.45483724582035</v>
      </c>
      <c r="H1170" s="35">
        <f t="shared" si="63"/>
        <v>-28.11457883482438</v>
      </c>
    </row>
    <row r="1171" spans="1:8" ht="14.25" customHeight="1">
      <c r="A1171" s="28"/>
      <c r="B1171" s="28" t="s">
        <v>1453</v>
      </c>
      <c r="C1171" s="28" t="s">
        <v>1086</v>
      </c>
      <c r="D1171" s="25">
        <v>97187.509</v>
      </c>
      <c r="E1171" s="25">
        <v>66050.052</v>
      </c>
      <c r="F1171" s="35">
        <f t="shared" si="62"/>
        <v>-31137.45700000001</v>
      </c>
      <c r="G1171" s="35">
        <f t="shared" si="60"/>
        <v>-32.038537997717384</v>
      </c>
      <c r="H1171" s="35">
        <f t="shared" si="63"/>
        <v>-34.46337577737404</v>
      </c>
    </row>
    <row r="1172" spans="1:8" s="92" customFormat="1" ht="15.75" customHeight="1">
      <c r="A1172" s="36"/>
      <c r="B1172" s="28" t="s">
        <v>1102</v>
      </c>
      <c r="C1172" s="28" t="s">
        <v>1103</v>
      </c>
      <c r="D1172" s="25">
        <v>1344959.217</v>
      </c>
      <c r="E1172" s="25">
        <v>910190</v>
      </c>
      <c r="F1172" s="35">
        <f t="shared" si="62"/>
        <v>-434769.21699999995</v>
      </c>
      <c r="G1172" s="35">
        <f t="shared" si="60"/>
        <v>-32.3258290292084</v>
      </c>
      <c r="H1172" s="35">
        <f t="shared" si="63"/>
        <v>-34.74041637977786</v>
      </c>
    </row>
    <row r="1173" spans="1:8" ht="13.5" customHeight="1">
      <c r="A1173" s="28"/>
      <c r="B1173" s="28" t="s">
        <v>1337</v>
      </c>
      <c r="C1173" s="28" t="s">
        <v>1081</v>
      </c>
      <c r="D1173" s="25">
        <v>173924.892</v>
      </c>
      <c r="E1173" s="25">
        <v>116032.203</v>
      </c>
      <c r="F1173" s="35">
        <f t="shared" si="62"/>
        <v>-57892.689</v>
      </c>
      <c r="G1173" s="35">
        <f>(E1173/D1173-1)*100</f>
        <v>-33.286028431169015</v>
      </c>
      <c r="H1173" s="35">
        <f t="shared" si="63"/>
        <v>-35.66635625115629</v>
      </c>
    </row>
    <row r="1174" spans="1:8" ht="15.75" customHeight="1">
      <c r="A1174" s="28"/>
      <c r="B1174" s="28" t="s">
        <v>1104</v>
      </c>
      <c r="C1174" s="28" t="s">
        <v>1105</v>
      </c>
      <c r="D1174" s="25">
        <v>169300</v>
      </c>
      <c r="E1174" s="25">
        <v>101394.696</v>
      </c>
      <c r="F1174" s="35">
        <f t="shared" si="62"/>
        <v>-67905.304</v>
      </c>
      <c r="G1174" s="35">
        <f aca="true" t="shared" si="64" ref="G1174:G1219">(E1174/D1174-1)*100</f>
        <v>-40.10945304193739</v>
      </c>
      <c r="H1174" s="35">
        <f t="shared" si="63"/>
        <v>-42.246323801182285</v>
      </c>
    </row>
    <row r="1175" spans="1:8" ht="16.5" customHeight="1">
      <c r="A1175" s="28"/>
      <c r="B1175" s="28" t="s">
        <v>1506</v>
      </c>
      <c r="C1175" s="28" t="s">
        <v>1083</v>
      </c>
      <c r="D1175" s="25">
        <v>3606509.804</v>
      </c>
      <c r="E1175" s="25">
        <v>2060610.163</v>
      </c>
      <c r="F1175" s="35">
        <f t="shared" si="62"/>
        <v>-1545899.641</v>
      </c>
      <c r="G1175" s="35">
        <f t="shared" si="64"/>
        <v>-42.86414636348511</v>
      </c>
      <c r="H1175" s="35">
        <f t="shared" si="63"/>
        <v>-44.902730766894514</v>
      </c>
    </row>
    <row r="1176" spans="1:8" ht="15" customHeight="1">
      <c r="A1176" s="28"/>
      <c r="B1176" s="28" t="s">
        <v>1516</v>
      </c>
      <c r="C1176" s="28" t="s">
        <v>1088</v>
      </c>
      <c r="D1176" s="25">
        <v>181752.028</v>
      </c>
      <c r="E1176" s="25">
        <v>42666.704</v>
      </c>
      <c r="F1176" s="35">
        <f t="shared" si="62"/>
        <v>-139085.324</v>
      </c>
      <c r="G1176" s="35">
        <f t="shared" si="64"/>
        <v>-76.52477143198644</v>
      </c>
      <c r="H1176" s="35">
        <f t="shared" si="63"/>
        <v>-77.36235819720174</v>
      </c>
    </row>
    <row r="1177" spans="1:8" ht="16.5" customHeight="1">
      <c r="A1177" s="28"/>
      <c r="B1177" s="28" t="s">
        <v>1108</v>
      </c>
      <c r="C1177" s="28" t="s">
        <v>1109</v>
      </c>
      <c r="D1177" s="25">
        <v>1150000</v>
      </c>
      <c r="E1177" s="25">
        <v>244000</v>
      </c>
      <c r="F1177" s="35">
        <f t="shared" si="62"/>
        <v>-906000</v>
      </c>
      <c r="G1177" s="35">
        <f t="shared" si="64"/>
        <v>-78.78260869565217</v>
      </c>
      <c r="H1177" s="35">
        <f t="shared" si="63"/>
        <v>-79.53963673043478</v>
      </c>
    </row>
    <row r="1178" spans="1:8" ht="13.5" customHeight="1">
      <c r="A1178" s="28"/>
      <c r="B1178" s="28" t="s">
        <v>1307</v>
      </c>
      <c r="C1178" s="28" t="s">
        <v>1079</v>
      </c>
      <c r="D1178" s="25">
        <v>1034105.689</v>
      </c>
      <c r="E1178" s="25">
        <v>23749.631</v>
      </c>
      <c r="F1178" s="35">
        <f t="shared" si="62"/>
        <v>-1010356.058</v>
      </c>
      <c r="G1178" s="35">
        <f t="shared" si="64"/>
        <v>-97.70336521183185</v>
      </c>
      <c r="H1178" s="35">
        <f t="shared" si="63"/>
        <v>-97.78530822241976</v>
      </c>
    </row>
    <row r="1179" spans="1:8" s="101" customFormat="1" ht="15.75" customHeight="1" thickBot="1">
      <c r="A1179" s="44"/>
      <c r="B1179" s="44" t="s">
        <v>239</v>
      </c>
      <c r="C1179" s="44" t="s">
        <v>1089</v>
      </c>
      <c r="D1179" s="47">
        <v>1242599.215</v>
      </c>
      <c r="E1179" s="47">
        <v>25432.47</v>
      </c>
      <c r="F1179" s="48">
        <f t="shared" si="62"/>
        <v>-1217166.745</v>
      </c>
      <c r="G1179" s="48">
        <f t="shared" si="64"/>
        <v>-97.95328455925349</v>
      </c>
      <c r="H1179" s="48">
        <f t="shared" si="63"/>
        <v>-98.02631054749314</v>
      </c>
    </row>
    <row r="1180" spans="1:8" ht="22.5" customHeight="1">
      <c r="A1180" s="28"/>
      <c r="B1180" s="28"/>
      <c r="C1180" s="28"/>
      <c r="D1180" s="25"/>
      <c r="E1180" s="25"/>
      <c r="F1180" s="35"/>
      <c r="G1180" s="35"/>
      <c r="H1180" s="35"/>
    </row>
    <row r="1181" spans="1:8" ht="15.75" customHeight="1">
      <c r="A1181" s="366" t="s">
        <v>529</v>
      </c>
      <c r="B1181" s="366"/>
      <c r="C1181" s="366"/>
      <c r="D1181" s="366"/>
      <c r="E1181" s="366"/>
      <c r="F1181" s="366"/>
      <c r="G1181" s="366"/>
      <c r="H1181" s="366"/>
    </row>
    <row r="1182" spans="1:8" ht="15.75" customHeight="1">
      <c r="A1182" s="366" t="s">
        <v>1295</v>
      </c>
      <c r="B1182" s="366"/>
      <c r="C1182" s="366"/>
      <c r="D1182" s="366"/>
      <c r="E1182" s="366"/>
      <c r="F1182" s="366"/>
      <c r="G1182" s="366"/>
      <c r="H1182" s="366"/>
    </row>
    <row r="1183" spans="1:8" ht="15.75" customHeight="1">
      <c r="A1183" s="369" t="s">
        <v>1005</v>
      </c>
      <c r="B1183" s="369"/>
      <c r="C1183" s="369"/>
      <c r="D1183" s="369"/>
      <c r="E1183" s="369"/>
      <c r="F1183" s="369"/>
      <c r="G1183" s="369"/>
      <c r="H1183" s="369"/>
    </row>
    <row r="1184" spans="1:8" ht="15.75" customHeight="1" thickBot="1">
      <c r="A1184" s="370" t="s">
        <v>1006</v>
      </c>
      <c r="B1184" s="370"/>
      <c r="C1184" s="370"/>
      <c r="D1184" s="370"/>
      <c r="E1184" s="370"/>
      <c r="F1184" s="370"/>
      <c r="G1184" s="370"/>
      <c r="H1184" s="100"/>
    </row>
    <row r="1185" spans="1:8" s="9" customFormat="1" ht="31.5" customHeight="1">
      <c r="A1185" s="281"/>
      <c r="B1185" s="382" t="s">
        <v>989</v>
      </c>
      <c r="C1185" s="382"/>
      <c r="D1185" s="282" t="s">
        <v>994</v>
      </c>
      <c r="E1185" s="260" t="s">
        <v>995</v>
      </c>
      <c r="F1185" s="260" t="s">
        <v>1297</v>
      </c>
      <c r="G1185" s="283" t="s">
        <v>1298</v>
      </c>
      <c r="H1185" s="260" t="s">
        <v>1299</v>
      </c>
    </row>
    <row r="1186" spans="1:8" s="9" customFormat="1" ht="15.75" customHeight="1" thickBot="1">
      <c r="A1186" s="266"/>
      <c r="B1186" s="263"/>
      <c r="C1186" s="263"/>
      <c r="D1186" s="264">
        <v>2002</v>
      </c>
      <c r="E1186" s="264">
        <v>2003</v>
      </c>
      <c r="F1186" s="265" t="s">
        <v>1300</v>
      </c>
      <c r="G1186" s="265" t="s">
        <v>1301</v>
      </c>
      <c r="H1186" s="265" t="s">
        <v>1301</v>
      </c>
    </row>
    <row r="1187" spans="1:191" s="8" customFormat="1" ht="18.75" customHeight="1">
      <c r="A1187" s="383" t="s">
        <v>1114</v>
      </c>
      <c r="B1187" s="383"/>
      <c r="C1187" s="383"/>
      <c r="D1187" s="27">
        <f>SUM(D1188:D1208)</f>
        <v>1597260</v>
      </c>
      <c r="E1187" s="27">
        <f>SUM(E1188:E1208)</f>
        <v>1494230.0000000002</v>
      </c>
      <c r="F1187" s="34">
        <f t="shared" si="62"/>
        <v>-103029.99999999977</v>
      </c>
      <c r="G1187" s="34">
        <f t="shared" si="64"/>
        <v>-6.450421346555968</v>
      </c>
      <c r="H1187" s="34">
        <f t="shared" si="63"/>
        <v>-9.788232893079385</v>
      </c>
      <c r="I1187" s="91"/>
      <c r="J1187" s="91"/>
      <c r="K1187" s="91"/>
      <c r="L1187" s="91"/>
      <c r="M1187" s="91"/>
      <c r="N1187" s="91"/>
      <c r="O1187" s="91"/>
      <c r="P1187" s="91"/>
      <c r="Q1187" s="91"/>
      <c r="R1187" s="91"/>
      <c r="S1187" s="91"/>
      <c r="T1187" s="91"/>
      <c r="U1187" s="91"/>
      <c r="V1187" s="91"/>
      <c r="W1187" s="91"/>
      <c r="X1187" s="91"/>
      <c r="Y1187" s="91"/>
      <c r="Z1187" s="91"/>
      <c r="AA1187" s="91"/>
      <c r="AB1187" s="91"/>
      <c r="AC1187" s="91"/>
      <c r="AD1187" s="91"/>
      <c r="AE1187" s="91"/>
      <c r="AF1187" s="91"/>
      <c r="AG1187" s="91"/>
      <c r="AH1187" s="91"/>
      <c r="AI1187" s="91"/>
      <c r="AJ1187" s="91"/>
      <c r="AK1187" s="91"/>
      <c r="AL1187" s="91"/>
      <c r="AM1187" s="91"/>
      <c r="AN1187" s="91"/>
      <c r="AO1187" s="91"/>
      <c r="AP1187" s="91"/>
      <c r="AQ1187" s="91"/>
      <c r="AR1187" s="91"/>
      <c r="AS1187" s="91"/>
      <c r="AT1187" s="91"/>
      <c r="AU1187" s="91"/>
      <c r="AV1187" s="91"/>
      <c r="AW1187" s="91"/>
      <c r="AX1187" s="91"/>
      <c r="AY1187" s="91"/>
      <c r="AZ1187" s="91"/>
      <c r="BA1187" s="91"/>
      <c r="BB1187" s="91"/>
      <c r="BC1187" s="91"/>
      <c r="BD1187" s="91"/>
      <c r="BE1187" s="91"/>
      <c r="BF1187" s="91"/>
      <c r="BG1187" s="91"/>
      <c r="BH1187" s="91"/>
      <c r="BI1187" s="91"/>
      <c r="BJ1187" s="91"/>
      <c r="BK1187" s="91"/>
      <c r="BL1187" s="91"/>
      <c r="BM1187" s="91"/>
      <c r="BN1187" s="91"/>
      <c r="BO1187" s="91"/>
      <c r="BP1187" s="91"/>
      <c r="BQ1187" s="91"/>
      <c r="BR1187" s="91"/>
      <c r="BS1187" s="91"/>
      <c r="BT1187" s="91"/>
      <c r="BU1187" s="91"/>
      <c r="BV1187" s="91"/>
      <c r="BW1187" s="91"/>
      <c r="BX1187" s="91"/>
      <c r="BY1187" s="91"/>
      <c r="BZ1187" s="91"/>
      <c r="CA1187" s="91"/>
      <c r="CB1187" s="91"/>
      <c r="CC1187" s="91"/>
      <c r="CD1187" s="91"/>
      <c r="CE1187" s="91"/>
      <c r="CF1187" s="91"/>
      <c r="CG1187" s="91"/>
      <c r="CH1187" s="91"/>
      <c r="CI1187" s="91"/>
      <c r="CJ1187" s="91"/>
      <c r="CK1187" s="91"/>
      <c r="CL1187" s="91"/>
      <c r="CM1187" s="91"/>
      <c r="CN1187" s="91"/>
      <c r="CO1187" s="91"/>
      <c r="CP1187" s="91"/>
      <c r="CQ1187" s="91"/>
      <c r="CR1187" s="91"/>
      <c r="CS1187" s="91"/>
      <c r="CT1187" s="91"/>
      <c r="CU1187" s="91"/>
      <c r="CV1187" s="91"/>
      <c r="CW1187" s="91"/>
      <c r="CX1187" s="91"/>
      <c r="CY1187" s="91"/>
      <c r="CZ1187" s="91"/>
      <c r="DA1187" s="91"/>
      <c r="DB1187" s="91"/>
      <c r="DC1187" s="91"/>
      <c r="DD1187" s="91"/>
      <c r="DE1187" s="91"/>
      <c r="DF1187" s="91"/>
      <c r="DG1187" s="91"/>
      <c r="DH1187" s="91"/>
      <c r="DI1187" s="91"/>
      <c r="DJ1187" s="91"/>
      <c r="DK1187" s="91"/>
      <c r="DL1187" s="91"/>
      <c r="DM1187" s="91"/>
      <c r="DN1187" s="91"/>
      <c r="DO1187" s="91"/>
      <c r="DP1187" s="91"/>
      <c r="DQ1187" s="91"/>
      <c r="DR1187" s="91"/>
      <c r="DS1187" s="91"/>
      <c r="DT1187" s="91"/>
      <c r="DU1187" s="91"/>
      <c r="DV1187" s="91"/>
      <c r="DW1187" s="91"/>
      <c r="DX1187" s="91"/>
      <c r="DY1187" s="91"/>
      <c r="DZ1187" s="91"/>
      <c r="EA1187" s="91"/>
      <c r="EB1187" s="91"/>
      <c r="EC1187" s="91"/>
      <c r="ED1187" s="91"/>
      <c r="EE1187" s="91"/>
      <c r="EF1187" s="91"/>
      <c r="EG1187" s="91"/>
      <c r="EH1187" s="91"/>
      <c r="EI1187" s="91"/>
      <c r="EJ1187" s="91"/>
      <c r="EK1187" s="91"/>
      <c r="EL1187" s="91"/>
      <c r="EM1187" s="91"/>
      <c r="EN1187" s="91"/>
      <c r="EO1187" s="91"/>
      <c r="EP1187" s="91"/>
      <c r="EQ1187" s="91"/>
      <c r="ER1187" s="91"/>
      <c r="ES1187" s="91"/>
      <c r="ET1187" s="91"/>
      <c r="EU1187" s="91"/>
      <c r="EV1187" s="91"/>
      <c r="EW1187" s="91"/>
      <c r="EX1187" s="91"/>
      <c r="EY1187" s="91"/>
      <c r="EZ1187" s="91"/>
      <c r="FA1187" s="91"/>
      <c r="FB1187" s="91"/>
      <c r="FC1187" s="91"/>
      <c r="FD1187" s="91"/>
      <c r="FE1187" s="91"/>
      <c r="FF1187" s="91"/>
      <c r="FG1187" s="91"/>
      <c r="FH1187" s="91"/>
      <c r="FI1187" s="91"/>
      <c r="FJ1187" s="91"/>
      <c r="FK1187" s="91"/>
      <c r="FL1187" s="91"/>
      <c r="FM1187" s="91"/>
      <c r="FN1187" s="91"/>
      <c r="FO1187" s="91"/>
      <c r="FP1187" s="91"/>
      <c r="FQ1187" s="91"/>
      <c r="FR1187" s="91"/>
      <c r="FS1187" s="91"/>
      <c r="FT1187" s="91"/>
      <c r="FU1187" s="91"/>
      <c r="FV1187" s="91"/>
      <c r="FW1187" s="91"/>
      <c r="FX1187" s="91"/>
      <c r="FY1187" s="91"/>
      <c r="FZ1187" s="91"/>
      <c r="GA1187" s="91"/>
      <c r="GB1187" s="91"/>
      <c r="GC1187" s="91"/>
      <c r="GD1187" s="91"/>
      <c r="GE1187" s="91"/>
      <c r="GF1187" s="91"/>
      <c r="GG1187" s="91"/>
      <c r="GH1187" s="91"/>
      <c r="GI1187" s="91"/>
    </row>
    <row r="1188" spans="1:8" ht="14.25" customHeight="1">
      <c r="A1188" s="28"/>
      <c r="B1188" s="28" t="s">
        <v>1126</v>
      </c>
      <c r="C1188" s="28" t="s">
        <v>1127</v>
      </c>
      <c r="D1188" s="29">
        <v>11700</v>
      </c>
      <c r="E1188" s="25">
        <v>116779</v>
      </c>
      <c r="F1188" s="35">
        <f t="shared" si="62"/>
        <v>105079</v>
      </c>
      <c r="G1188" s="35">
        <f t="shared" si="64"/>
        <v>898.1111111111112</v>
      </c>
      <c r="H1188" s="35">
        <f t="shared" si="63"/>
        <v>862.498905911111</v>
      </c>
    </row>
    <row r="1189" spans="1:8" ht="16.5" customHeight="1">
      <c r="A1189" s="28"/>
      <c r="B1189" s="28" t="s">
        <v>1367</v>
      </c>
      <c r="C1189" s="28" t="s">
        <v>688</v>
      </c>
      <c r="D1189" s="29">
        <v>10308.805</v>
      </c>
      <c r="E1189" s="25">
        <v>19593.644</v>
      </c>
      <c r="F1189" s="35">
        <f t="shared" si="62"/>
        <v>9284.839</v>
      </c>
      <c r="G1189" s="35">
        <f t="shared" si="64"/>
        <v>90.06707372969029</v>
      </c>
      <c r="H1189" s="35">
        <f t="shared" si="63"/>
        <v>83.28555656584444</v>
      </c>
    </row>
    <row r="1190" spans="1:8" ht="24.75" customHeight="1">
      <c r="A1190" s="28"/>
      <c r="B1190" s="28" t="s">
        <v>1371</v>
      </c>
      <c r="C1190" s="28" t="s">
        <v>1120</v>
      </c>
      <c r="D1190" s="29">
        <v>15079.381</v>
      </c>
      <c r="E1190" s="25">
        <v>23841.563</v>
      </c>
      <c r="F1190" s="35">
        <f t="shared" si="62"/>
        <v>8762.181999999999</v>
      </c>
      <c r="G1190" s="35">
        <f t="shared" si="64"/>
        <v>58.10704033540899</v>
      </c>
      <c r="H1190" s="35">
        <f t="shared" si="63"/>
        <v>52.46584437905773</v>
      </c>
    </row>
    <row r="1191" spans="1:8" ht="15.75" customHeight="1">
      <c r="A1191" s="28"/>
      <c r="B1191" s="28" t="s">
        <v>1303</v>
      </c>
      <c r="C1191" s="28" t="s">
        <v>1346</v>
      </c>
      <c r="D1191" s="29">
        <v>28728.568</v>
      </c>
      <c r="E1191" s="25">
        <v>36925.001</v>
      </c>
      <c r="F1191" s="35">
        <f t="shared" si="62"/>
        <v>8196.432999999997</v>
      </c>
      <c r="G1191" s="35">
        <f t="shared" si="64"/>
        <v>28.53060062026063</v>
      </c>
      <c r="H1191" s="35">
        <f t="shared" si="63"/>
        <v>23.944680202369973</v>
      </c>
    </row>
    <row r="1192" spans="1:8" ht="18" customHeight="1">
      <c r="A1192" s="28"/>
      <c r="B1192" s="28" t="s">
        <v>1310</v>
      </c>
      <c r="C1192" s="28" t="s">
        <v>1444</v>
      </c>
      <c r="D1192" s="29">
        <v>11292.022</v>
      </c>
      <c r="E1192" s="25">
        <v>13544.633</v>
      </c>
      <c r="F1192" s="35">
        <f t="shared" si="62"/>
        <v>2252.610999999999</v>
      </c>
      <c r="G1192" s="35">
        <f t="shared" si="64"/>
        <v>19.948694751037486</v>
      </c>
      <c r="H1192" s="35">
        <f t="shared" si="63"/>
        <v>15.668973301798372</v>
      </c>
    </row>
    <row r="1193" spans="1:8" ht="15.75" customHeight="1">
      <c r="A1193" s="28"/>
      <c r="B1193" s="28" t="s">
        <v>1469</v>
      </c>
      <c r="C1193" s="28" t="s">
        <v>1121</v>
      </c>
      <c r="D1193" s="29">
        <v>131042.421</v>
      </c>
      <c r="E1193" s="25">
        <v>146336.407</v>
      </c>
      <c r="F1193" s="35">
        <f t="shared" si="62"/>
        <v>15293.986000000004</v>
      </c>
      <c r="G1193" s="35">
        <f t="shared" si="64"/>
        <v>11.67101911220032</v>
      </c>
      <c r="H1193" s="35">
        <f t="shared" si="63"/>
        <v>7.686641818684659</v>
      </c>
    </row>
    <row r="1194" spans="1:8" ht="15" customHeight="1">
      <c r="A1194" s="28"/>
      <c r="B1194" s="28" t="s">
        <v>1348</v>
      </c>
      <c r="C1194" s="28" t="s">
        <v>1353</v>
      </c>
      <c r="D1194" s="29">
        <v>7927.034</v>
      </c>
      <c r="E1194" s="25">
        <v>8830.164</v>
      </c>
      <c r="F1194" s="35">
        <f t="shared" si="62"/>
        <v>903.130000000001</v>
      </c>
      <c r="G1194" s="35">
        <f t="shared" si="64"/>
        <v>11.393038051811066</v>
      </c>
      <c r="H1194" s="35">
        <f t="shared" si="63"/>
        <v>7.418579011337667</v>
      </c>
    </row>
    <row r="1195" spans="1:8" ht="20.25" customHeight="1">
      <c r="A1195" s="28"/>
      <c r="B1195" s="28" t="s">
        <v>1341</v>
      </c>
      <c r="C1195" s="28" t="s">
        <v>774</v>
      </c>
      <c r="D1195" s="29">
        <v>13786.57</v>
      </c>
      <c r="E1195" s="25">
        <v>15299.403</v>
      </c>
      <c r="F1195" s="35">
        <f t="shared" si="62"/>
        <v>1512.8330000000005</v>
      </c>
      <c r="G1195" s="35">
        <f t="shared" si="64"/>
        <v>10.973236998035052</v>
      </c>
      <c r="H1195" s="35">
        <f t="shared" si="63"/>
        <v>7.013756291239948</v>
      </c>
    </row>
    <row r="1196" spans="1:8" ht="15.75" customHeight="1">
      <c r="A1196" s="28"/>
      <c r="B1196" s="28" t="s">
        <v>1307</v>
      </c>
      <c r="C1196" s="28" t="s">
        <v>1115</v>
      </c>
      <c r="D1196" s="29">
        <v>11074.686</v>
      </c>
      <c r="E1196" s="25">
        <v>11522.022</v>
      </c>
      <c r="F1196" s="35">
        <f t="shared" si="62"/>
        <v>447.33600000000115</v>
      </c>
      <c r="G1196" s="35">
        <f t="shared" si="64"/>
        <v>4.039265763381472</v>
      </c>
      <c r="H1196" s="35">
        <f t="shared" si="63"/>
        <v>0.3271863766503236</v>
      </c>
    </row>
    <row r="1197" spans="1:8" ht="19.5" customHeight="1">
      <c r="A1197" s="28"/>
      <c r="B1197" s="28" t="s">
        <v>1477</v>
      </c>
      <c r="C1197" s="28" t="s">
        <v>1124</v>
      </c>
      <c r="D1197" s="29">
        <v>16019.452</v>
      </c>
      <c r="E1197" s="25">
        <v>16098.371</v>
      </c>
      <c r="F1197" s="35">
        <f t="shared" si="62"/>
        <v>78.91899999999987</v>
      </c>
      <c r="G1197" s="35">
        <f t="shared" si="64"/>
        <v>0.4926448170636588</v>
      </c>
      <c r="H1197" s="35">
        <f t="shared" si="63"/>
        <v>-3.092892552951254</v>
      </c>
    </row>
    <row r="1198" spans="1:8" ht="17.25" customHeight="1">
      <c r="A1198" s="28"/>
      <c r="B1198" s="28" t="s">
        <v>1506</v>
      </c>
      <c r="C1198" s="28" t="s">
        <v>1119</v>
      </c>
      <c r="D1198" s="29">
        <v>19792.201</v>
      </c>
      <c r="E1198" s="25">
        <v>18898.76</v>
      </c>
      <c r="F1198" s="35">
        <f t="shared" si="62"/>
        <v>-893.4410000000025</v>
      </c>
      <c r="G1198" s="35">
        <f t="shared" si="64"/>
        <v>-4.514106339158552</v>
      </c>
      <c r="H1198" s="35">
        <f t="shared" si="63"/>
        <v>-7.921004830619904</v>
      </c>
    </row>
    <row r="1199" spans="1:8" ht="21" customHeight="1">
      <c r="A1199" s="28"/>
      <c r="B1199" s="28" t="s">
        <v>1390</v>
      </c>
      <c r="C1199" s="28" t="s">
        <v>1122</v>
      </c>
      <c r="D1199" s="29">
        <v>19098.032</v>
      </c>
      <c r="E1199" s="25">
        <v>17816.15</v>
      </c>
      <c r="F1199" s="35">
        <f t="shared" si="62"/>
        <v>-1281.8819999999978</v>
      </c>
      <c r="G1199" s="35">
        <f t="shared" si="64"/>
        <v>-6.712115677678188</v>
      </c>
      <c r="H1199" s="35">
        <f t="shared" si="63"/>
        <v>-10.040590075144918</v>
      </c>
    </row>
    <row r="1200" spans="1:8" ht="20.25" customHeight="1">
      <c r="A1200" s="28"/>
      <c r="B1200" s="28" t="s">
        <v>1449</v>
      </c>
      <c r="C1200" s="28" t="s">
        <v>1118</v>
      </c>
      <c r="D1200" s="29">
        <v>19692.05</v>
      </c>
      <c r="E1200" s="25">
        <v>18248.009</v>
      </c>
      <c r="F1200" s="35">
        <f t="shared" si="62"/>
        <v>-1444.041000000001</v>
      </c>
      <c r="G1200" s="35">
        <f t="shared" si="64"/>
        <v>-7.333116663831351</v>
      </c>
      <c r="H1200" s="35">
        <f t="shared" si="63"/>
        <v>-10.639433994512515</v>
      </c>
    </row>
    <row r="1201" spans="1:8" ht="18.75" customHeight="1">
      <c r="A1201" s="28"/>
      <c r="B1201" s="28" t="s">
        <v>1335</v>
      </c>
      <c r="C1201" s="28" t="s">
        <v>1116</v>
      </c>
      <c r="D1201" s="29">
        <v>163028.591</v>
      </c>
      <c r="E1201" s="25">
        <v>150671.294</v>
      </c>
      <c r="F1201" s="35">
        <f t="shared" si="62"/>
        <v>-12357.296999999991</v>
      </c>
      <c r="G1201" s="35">
        <f t="shared" si="64"/>
        <v>-7.579834263549512</v>
      </c>
      <c r="H1201" s="35">
        <f t="shared" si="63"/>
        <v>-10.877348808959763</v>
      </c>
    </row>
    <row r="1202" spans="1:8" ht="22.5" customHeight="1">
      <c r="A1202" s="28"/>
      <c r="B1202" s="28" t="s">
        <v>1337</v>
      </c>
      <c r="C1202" s="28" t="s">
        <v>1117</v>
      </c>
      <c r="D1202" s="29">
        <v>77315.462</v>
      </c>
      <c r="E1202" s="25">
        <v>71316.302</v>
      </c>
      <c r="F1202" s="35">
        <f t="shared" si="62"/>
        <v>-5999.1600000000035</v>
      </c>
      <c r="G1202" s="35">
        <f t="shared" si="64"/>
        <v>-7.759327623237899</v>
      </c>
      <c r="H1202" s="35">
        <f t="shared" si="63"/>
        <v>-11.050437917371825</v>
      </c>
    </row>
    <row r="1203" spans="1:8" ht="17.25" customHeight="1">
      <c r="A1203" s="28"/>
      <c r="B1203" s="28" t="s">
        <v>1128</v>
      </c>
      <c r="C1203" s="28" t="s">
        <v>1129</v>
      </c>
      <c r="D1203" s="29">
        <v>470000</v>
      </c>
      <c r="E1203" s="25">
        <v>400000</v>
      </c>
      <c r="F1203" s="35">
        <f t="shared" si="62"/>
        <v>-70000</v>
      </c>
      <c r="G1203" s="35">
        <f t="shared" si="64"/>
        <v>-14.893617021276595</v>
      </c>
      <c r="H1203" s="35">
        <f t="shared" si="63"/>
        <v>-17.930178723404268</v>
      </c>
    </row>
    <row r="1204" spans="1:8" ht="21.75" customHeight="1">
      <c r="A1204" s="28"/>
      <c r="B1204" s="28" t="s">
        <v>1411</v>
      </c>
      <c r="C1204" s="28" t="s">
        <v>1125</v>
      </c>
      <c r="D1204" s="29">
        <v>23064.986</v>
      </c>
      <c r="E1204" s="25">
        <v>19028.537</v>
      </c>
      <c r="F1204" s="35">
        <f t="shared" si="62"/>
        <v>-4036.4490000000005</v>
      </c>
      <c r="G1204" s="35">
        <f t="shared" si="64"/>
        <v>-17.500331454786057</v>
      </c>
      <c r="H1204" s="35">
        <f t="shared" si="63"/>
        <v>-20.443886628611875</v>
      </c>
    </row>
    <row r="1205" spans="1:8" ht="16.5" customHeight="1">
      <c r="A1205" s="28"/>
      <c r="B1205" s="28" t="s">
        <v>1130</v>
      </c>
      <c r="C1205" s="28" t="s">
        <v>1131</v>
      </c>
      <c r="D1205" s="29">
        <v>389800</v>
      </c>
      <c r="E1205" s="25">
        <v>284721</v>
      </c>
      <c r="F1205" s="35">
        <f t="shared" si="62"/>
        <v>-105079</v>
      </c>
      <c r="G1205" s="35">
        <f t="shared" si="64"/>
        <v>-26.957157516675224</v>
      </c>
      <c r="H1205" s="35">
        <f t="shared" si="63"/>
        <v>-29.563296919343262</v>
      </c>
    </row>
    <row r="1206" spans="1:8" ht="20.25" customHeight="1">
      <c r="A1206" s="28"/>
      <c r="B1206" s="28" t="s">
        <v>1369</v>
      </c>
      <c r="C1206" s="28" t="s">
        <v>1314</v>
      </c>
      <c r="D1206" s="29">
        <v>125912.405</v>
      </c>
      <c r="E1206" s="25">
        <v>87838.341</v>
      </c>
      <c r="F1206" s="35">
        <f t="shared" si="62"/>
        <v>-38074.064</v>
      </c>
      <c r="G1206" s="35">
        <f t="shared" si="64"/>
        <v>-30.238532891179382</v>
      </c>
      <c r="H1206" s="35">
        <f t="shared" si="63"/>
        <v>-32.72759413303527</v>
      </c>
    </row>
    <row r="1207" spans="1:8" ht="18" customHeight="1">
      <c r="A1207" s="28"/>
      <c r="B1207" s="28" t="s">
        <v>1392</v>
      </c>
      <c r="C1207" s="28" t="s">
        <v>1123</v>
      </c>
      <c r="D1207" s="29">
        <v>25038.777</v>
      </c>
      <c r="E1207" s="25">
        <v>16921.399</v>
      </c>
      <c r="F1207" s="35">
        <f t="shared" si="62"/>
        <v>-8117.377999999997</v>
      </c>
      <c r="G1207" s="35">
        <f t="shared" si="64"/>
        <v>-32.41922718509773</v>
      </c>
      <c r="H1207" s="35">
        <f t="shared" si="63"/>
        <v>-34.830482126824315</v>
      </c>
    </row>
    <row r="1208" spans="1:8" s="101" customFormat="1" ht="18.75" customHeight="1" thickBot="1">
      <c r="A1208" s="44"/>
      <c r="B1208" s="44" t="s">
        <v>1313</v>
      </c>
      <c r="C1208" s="44" t="s">
        <v>1022</v>
      </c>
      <c r="D1208" s="46">
        <v>7558.557</v>
      </c>
      <c r="E1208" s="56">
        <v>0</v>
      </c>
      <c r="F1208" s="48">
        <f t="shared" si="62"/>
        <v>-7558.557</v>
      </c>
      <c r="G1208" s="48">
        <f t="shared" si="64"/>
        <v>-100</v>
      </c>
      <c r="H1208" s="48">
        <f t="shared" si="63"/>
        <v>-100</v>
      </c>
    </row>
    <row r="1209" spans="1:8" s="9" customFormat="1" ht="18.75" customHeight="1">
      <c r="A1209" s="28"/>
      <c r="B1209" s="28"/>
      <c r="C1209" s="28"/>
      <c r="D1209" s="29"/>
      <c r="E1209" s="50"/>
      <c r="F1209" s="35"/>
      <c r="G1209" s="35"/>
      <c r="H1209" s="35"/>
    </row>
    <row r="1210" spans="1:8" s="9" customFormat="1" ht="12.75" customHeight="1">
      <c r="A1210" s="397" t="s">
        <v>530</v>
      </c>
      <c r="B1210" s="397"/>
      <c r="C1210" s="397"/>
      <c r="D1210" s="397"/>
      <c r="E1210" s="397"/>
      <c r="F1210" s="397"/>
      <c r="G1210" s="397"/>
      <c r="H1210" s="397"/>
    </row>
    <row r="1211" spans="1:8" ht="15.75" customHeight="1">
      <c r="A1211" s="366" t="s">
        <v>1295</v>
      </c>
      <c r="B1211" s="366"/>
      <c r="C1211" s="366"/>
      <c r="D1211" s="366"/>
      <c r="E1211" s="366"/>
      <c r="F1211" s="366"/>
      <c r="G1211" s="366"/>
      <c r="H1211" s="366"/>
    </row>
    <row r="1212" spans="1:8" ht="15.75" customHeight="1">
      <c r="A1212" s="369" t="s">
        <v>1005</v>
      </c>
      <c r="B1212" s="369"/>
      <c r="C1212" s="369"/>
      <c r="D1212" s="369"/>
      <c r="E1212" s="369"/>
      <c r="F1212" s="369"/>
      <c r="G1212" s="369"/>
      <c r="H1212" s="369"/>
    </row>
    <row r="1213" spans="1:8" ht="15.75" customHeight="1" thickBot="1">
      <c r="A1213" s="370" t="s">
        <v>1006</v>
      </c>
      <c r="B1213" s="370"/>
      <c r="C1213" s="370"/>
      <c r="D1213" s="370"/>
      <c r="E1213" s="370"/>
      <c r="F1213" s="370"/>
      <c r="G1213" s="370"/>
      <c r="H1213" s="100"/>
    </row>
    <row r="1214" spans="1:8" s="9" customFormat="1" ht="32.25" customHeight="1">
      <c r="A1214" s="281"/>
      <c r="B1214" s="382" t="s">
        <v>989</v>
      </c>
      <c r="C1214" s="382"/>
      <c r="D1214" s="282" t="s">
        <v>994</v>
      </c>
      <c r="E1214" s="260" t="s">
        <v>995</v>
      </c>
      <c r="F1214" s="260" t="s">
        <v>1297</v>
      </c>
      <c r="G1214" s="283" t="s">
        <v>1298</v>
      </c>
      <c r="H1214" s="260" t="s">
        <v>1299</v>
      </c>
    </row>
    <row r="1215" spans="1:8" s="9" customFormat="1" ht="16.5" customHeight="1" thickBot="1">
      <c r="A1215" s="266"/>
      <c r="B1215" s="263"/>
      <c r="C1215" s="263"/>
      <c r="D1215" s="264">
        <v>2002</v>
      </c>
      <c r="E1215" s="264">
        <v>2003</v>
      </c>
      <c r="F1215" s="265" t="s">
        <v>1300</v>
      </c>
      <c r="G1215" s="265" t="s">
        <v>1301</v>
      </c>
      <c r="H1215" s="265" t="s">
        <v>1301</v>
      </c>
    </row>
    <row r="1216" spans="1:191" s="8" customFormat="1" ht="21" customHeight="1">
      <c r="A1216" s="383" t="s">
        <v>1132</v>
      </c>
      <c r="B1216" s="383"/>
      <c r="C1216" s="383"/>
      <c r="D1216" s="27">
        <f>SUM(D1217:D1227)</f>
        <v>5795312.9799999995</v>
      </c>
      <c r="E1216" s="27">
        <f>SUM(E1217:E1227)</f>
        <v>11816458.810000002</v>
      </c>
      <c r="F1216" s="34">
        <f t="shared" si="62"/>
        <v>6021145.830000003</v>
      </c>
      <c r="G1216" s="52">
        <f t="shared" si="64"/>
        <v>103.89681887379281</v>
      </c>
      <c r="H1216" s="52">
        <f t="shared" si="63"/>
        <v>96.6218619351034</v>
      </c>
      <c r="I1216" s="91"/>
      <c r="J1216" s="91"/>
      <c r="K1216" s="91"/>
      <c r="L1216" s="91"/>
      <c r="M1216" s="91"/>
      <c r="N1216" s="91"/>
      <c r="O1216" s="91"/>
      <c r="P1216" s="91"/>
      <c r="Q1216" s="91"/>
      <c r="R1216" s="91"/>
      <c r="S1216" s="91"/>
      <c r="T1216" s="91"/>
      <c r="U1216" s="91"/>
      <c r="V1216" s="91"/>
      <c r="W1216" s="91"/>
      <c r="X1216" s="91"/>
      <c r="Y1216" s="91"/>
      <c r="Z1216" s="91"/>
      <c r="AA1216" s="91"/>
      <c r="AB1216" s="91"/>
      <c r="AC1216" s="91"/>
      <c r="AD1216" s="91"/>
      <c r="AE1216" s="91"/>
      <c r="AF1216" s="91"/>
      <c r="AG1216" s="91"/>
      <c r="AH1216" s="91"/>
      <c r="AI1216" s="91"/>
      <c r="AJ1216" s="91"/>
      <c r="AK1216" s="91"/>
      <c r="AL1216" s="91"/>
      <c r="AM1216" s="91"/>
      <c r="AN1216" s="91"/>
      <c r="AO1216" s="91"/>
      <c r="AP1216" s="91"/>
      <c r="AQ1216" s="91"/>
      <c r="AR1216" s="91"/>
      <c r="AS1216" s="91"/>
      <c r="AT1216" s="91"/>
      <c r="AU1216" s="91"/>
      <c r="AV1216" s="91"/>
      <c r="AW1216" s="91"/>
      <c r="AX1216" s="91"/>
      <c r="AY1216" s="91"/>
      <c r="AZ1216" s="91"/>
      <c r="BA1216" s="91"/>
      <c r="BB1216" s="91"/>
      <c r="BC1216" s="91"/>
      <c r="BD1216" s="91"/>
      <c r="BE1216" s="91"/>
      <c r="BF1216" s="91"/>
      <c r="BG1216" s="91"/>
      <c r="BH1216" s="91"/>
      <c r="BI1216" s="91"/>
      <c r="BJ1216" s="91"/>
      <c r="BK1216" s="91"/>
      <c r="BL1216" s="91"/>
      <c r="BM1216" s="91"/>
      <c r="BN1216" s="91"/>
      <c r="BO1216" s="91"/>
      <c r="BP1216" s="91"/>
      <c r="BQ1216" s="91"/>
      <c r="BR1216" s="91"/>
      <c r="BS1216" s="91"/>
      <c r="BT1216" s="91"/>
      <c r="BU1216" s="91"/>
      <c r="BV1216" s="91"/>
      <c r="BW1216" s="91"/>
      <c r="BX1216" s="91"/>
      <c r="BY1216" s="91"/>
      <c r="BZ1216" s="91"/>
      <c r="CA1216" s="91"/>
      <c r="CB1216" s="91"/>
      <c r="CC1216" s="91"/>
      <c r="CD1216" s="91"/>
      <c r="CE1216" s="91"/>
      <c r="CF1216" s="91"/>
      <c r="CG1216" s="91"/>
      <c r="CH1216" s="91"/>
      <c r="CI1216" s="91"/>
      <c r="CJ1216" s="91"/>
      <c r="CK1216" s="91"/>
      <c r="CL1216" s="91"/>
      <c r="CM1216" s="91"/>
      <c r="CN1216" s="91"/>
      <c r="CO1216" s="91"/>
      <c r="CP1216" s="91"/>
      <c r="CQ1216" s="91"/>
      <c r="CR1216" s="91"/>
      <c r="CS1216" s="91"/>
      <c r="CT1216" s="91"/>
      <c r="CU1216" s="91"/>
      <c r="CV1216" s="91"/>
      <c r="CW1216" s="91"/>
      <c r="CX1216" s="91"/>
      <c r="CY1216" s="91"/>
      <c r="CZ1216" s="91"/>
      <c r="DA1216" s="91"/>
      <c r="DB1216" s="91"/>
      <c r="DC1216" s="91"/>
      <c r="DD1216" s="91"/>
      <c r="DE1216" s="91"/>
      <c r="DF1216" s="91"/>
      <c r="DG1216" s="91"/>
      <c r="DH1216" s="91"/>
      <c r="DI1216" s="91"/>
      <c r="DJ1216" s="91"/>
      <c r="DK1216" s="91"/>
      <c r="DL1216" s="91"/>
      <c r="DM1216" s="91"/>
      <c r="DN1216" s="91"/>
      <c r="DO1216" s="91"/>
      <c r="DP1216" s="91"/>
      <c r="DQ1216" s="91"/>
      <c r="DR1216" s="91"/>
      <c r="DS1216" s="91"/>
      <c r="DT1216" s="91"/>
      <c r="DU1216" s="91"/>
      <c r="DV1216" s="91"/>
      <c r="DW1216" s="91"/>
      <c r="DX1216" s="91"/>
      <c r="DY1216" s="91"/>
      <c r="DZ1216" s="91"/>
      <c r="EA1216" s="91"/>
      <c r="EB1216" s="91"/>
      <c r="EC1216" s="91"/>
      <c r="ED1216" s="91"/>
      <c r="EE1216" s="91"/>
      <c r="EF1216" s="91"/>
      <c r="EG1216" s="91"/>
      <c r="EH1216" s="91"/>
      <c r="EI1216" s="91"/>
      <c r="EJ1216" s="91"/>
      <c r="EK1216" s="91"/>
      <c r="EL1216" s="91"/>
      <c r="EM1216" s="91"/>
      <c r="EN1216" s="91"/>
      <c r="EO1216" s="91"/>
      <c r="EP1216" s="91"/>
      <c r="EQ1216" s="91"/>
      <c r="ER1216" s="91"/>
      <c r="ES1216" s="91"/>
      <c r="ET1216" s="91"/>
      <c r="EU1216" s="91"/>
      <c r="EV1216" s="91"/>
      <c r="EW1216" s="91"/>
      <c r="EX1216" s="91"/>
      <c r="EY1216" s="91"/>
      <c r="EZ1216" s="91"/>
      <c r="FA1216" s="91"/>
      <c r="FB1216" s="91"/>
      <c r="FC1216" s="91"/>
      <c r="FD1216" s="91"/>
      <c r="FE1216" s="91"/>
      <c r="FF1216" s="91"/>
      <c r="FG1216" s="91"/>
      <c r="FH1216" s="91"/>
      <c r="FI1216" s="91"/>
      <c r="FJ1216" s="91"/>
      <c r="FK1216" s="91"/>
      <c r="FL1216" s="91"/>
      <c r="FM1216" s="91"/>
      <c r="FN1216" s="91"/>
      <c r="FO1216" s="91"/>
      <c r="FP1216" s="91"/>
      <c r="FQ1216" s="91"/>
      <c r="FR1216" s="91"/>
      <c r="FS1216" s="91"/>
      <c r="FT1216" s="91"/>
      <c r="FU1216" s="91"/>
      <c r="FV1216" s="91"/>
      <c r="FW1216" s="91"/>
      <c r="FX1216" s="91"/>
      <c r="FY1216" s="91"/>
      <c r="FZ1216" s="91"/>
      <c r="GA1216" s="91"/>
      <c r="GB1216" s="91"/>
      <c r="GC1216" s="91"/>
      <c r="GD1216" s="91"/>
      <c r="GE1216" s="91"/>
      <c r="GF1216" s="91"/>
      <c r="GG1216" s="91"/>
      <c r="GH1216" s="91"/>
      <c r="GI1216" s="91"/>
    </row>
    <row r="1217" spans="1:8" ht="18" customHeight="1">
      <c r="A1217" s="28"/>
      <c r="B1217" s="28" t="s">
        <v>1313</v>
      </c>
      <c r="C1217" s="28" t="s">
        <v>1144</v>
      </c>
      <c r="D1217" s="29">
        <v>65919.911</v>
      </c>
      <c r="E1217" s="25">
        <v>240526.036</v>
      </c>
      <c r="F1217" s="35">
        <f t="shared" si="62"/>
        <v>174606.125</v>
      </c>
      <c r="G1217" s="35">
        <f t="shared" si="64"/>
        <v>264.87615403485603</v>
      </c>
      <c r="H1217" s="35">
        <f t="shared" si="63"/>
        <v>251.85751880935402</v>
      </c>
    </row>
    <row r="1218" spans="1:8" ht="17.25" customHeight="1">
      <c r="A1218" s="28"/>
      <c r="B1218" s="28" t="s">
        <v>1441</v>
      </c>
      <c r="C1218" s="28" t="s">
        <v>1135</v>
      </c>
      <c r="D1218" s="29">
        <v>146370.68</v>
      </c>
      <c r="E1218" s="25">
        <v>381664.667</v>
      </c>
      <c r="F1218" s="35">
        <f t="shared" si="62"/>
        <v>235293.98700000002</v>
      </c>
      <c r="G1218" s="35">
        <f t="shared" si="64"/>
        <v>160.75213082292166</v>
      </c>
      <c r="H1218" s="35">
        <f t="shared" si="63"/>
        <v>151.44859909601212</v>
      </c>
    </row>
    <row r="1219" spans="1:8" ht="16.5" customHeight="1">
      <c r="A1219" s="28"/>
      <c r="B1219" s="28" t="s">
        <v>1307</v>
      </c>
      <c r="C1219" s="28" t="s">
        <v>1148</v>
      </c>
      <c r="D1219" s="29">
        <v>498804.828</v>
      </c>
      <c r="E1219" s="25">
        <v>1292482.377</v>
      </c>
      <c r="F1219" s="35">
        <f t="shared" si="62"/>
        <v>793677.5490000001</v>
      </c>
      <c r="G1219" s="35">
        <f t="shared" si="64"/>
        <v>159.1158514207485</v>
      </c>
      <c r="H1219" s="35">
        <f t="shared" si="63"/>
        <v>149.87070148839678</v>
      </c>
    </row>
    <row r="1220" spans="1:8" ht="15.75" customHeight="1">
      <c r="A1220" s="28"/>
      <c r="B1220" s="28" t="s">
        <v>1451</v>
      </c>
      <c r="C1220" s="28" t="s">
        <v>1149</v>
      </c>
      <c r="D1220" s="29">
        <v>908155.133</v>
      </c>
      <c r="E1220" s="25">
        <v>2317062.659</v>
      </c>
      <c r="F1220" s="35">
        <f t="shared" si="62"/>
        <v>1408907.526</v>
      </c>
      <c r="G1220" s="35">
        <f aca="true" t="shared" si="65" ref="G1220:G1265">(E1220/D1220-1)*100</f>
        <v>155.13952130026664</v>
      </c>
      <c r="H1220" s="35">
        <f t="shared" si="63"/>
        <v>146.03624523608164</v>
      </c>
    </row>
    <row r="1221" spans="1:8" ht="20.25" customHeight="1">
      <c r="A1221" s="28"/>
      <c r="B1221" s="28" t="s">
        <v>1574</v>
      </c>
      <c r="C1221" s="28" t="s">
        <v>1146</v>
      </c>
      <c r="D1221" s="29">
        <v>98118.864</v>
      </c>
      <c r="E1221" s="25">
        <v>227477.898</v>
      </c>
      <c r="F1221" s="35">
        <f t="shared" si="62"/>
        <v>129359.03399999999</v>
      </c>
      <c r="G1221" s="35">
        <f t="shared" si="65"/>
        <v>131.83910690201222</v>
      </c>
      <c r="H1221" s="35">
        <f t="shared" si="63"/>
        <v>123.56718030339118</v>
      </c>
    </row>
    <row r="1222" spans="1:8" ht="21" customHeight="1">
      <c r="A1222" s="28"/>
      <c r="B1222" s="28" t="s">
        <v>1348</v>
      </c>
      <c r="C1222" s="28" t="s">
        <v>1143</v>
      </c>
      <c r="D1222" s="29">
        <v>2663972.036</v>
      </c>
      <c r="E1222" s="25">
        <v>5748101.451</v>
      </c>
      <c r="F1222" s="35">
        <f t="shared" si="62"/>
        <v>3084129.4150000005</v>
      </c>
      <c r="G1222" s="35">
        <f t="shared" si="65"/>
        <v>115.77183894283193</v>
      </c>
      <c r="H1222" s="35">
        <f t="shared" si="63"/>
        <v>108.07318603808724</v>
      </c>
    </row>
    <row r="1223" spans="1:8" ht="18.75" customHeight="1">
      <c r="A1223" s="28"/>
      <c r="B1223" s="28" t="s">
        <v>1576</v>
      </c>
      <c r="C1223" s="28" t="s">
        <v>1147</v>
      </c>
      <c r="D1223" s="29">
        <v>221256.891</v>
      </c>
      <c r="E1223" s="25">
        <v>418106.015</v>
      </c>
      <c r="F1223" s="35">
        <f t="shared" si="62"/>
        <v>196849.124</v>
      </c>
      <c r="G1223" s="35">
        <f t="shared" si="65"/>
        <v>88.96858448580478</v>
      </c>
      <c r="H1223" s="35">
        <f t="shared" si="63"/>
        <v>82.22626097878506</v>
      </c>
    </row>
    <row r="1224" spans="1:8" ht="21.75" customHeight="1">
      <c r="A1224" s="28"/>
      <c r="B1224" s="28" t="s">
        <v>1305</v>
      </c>
      <c r="C1224" s="28" t="s">
        <v>1133</v>
      </c>
      <c r="D1224" s="29">
        <v>88886.591</v>
      </c>
      <c r="E1224" s="25">
        <v>160726.812</v>
      </c>
      <c r="F1224" s="35">
        <f t="shared" si="62"/>
        <v>71840.221</v>
      </c>
      <c r="G1224" s="35">
        <f t="shared" si="65"/>
        <v>80.8223379834648</v>
      </c>
      <c r="H1224" s="35">
        <f t="shared" si="63"/>
        <v>74.37066929314997</v>
      </c>
    </row>
    <row r="1225" spans="1:8" ht="18" customHeight="1">
      <c r="A1225" s="28"/>
      <c r="B1225" s="28" t="s">
        <v>1315</v>
      </c>
      <c r="C1225" s="28" t="s">
        <v>1145</v>
      </c>
      <c r="D1225" s="29">
        <v>36746.574</v>
      </c>
      <c r="E1225" s="25">
        <v>50967.908</v>
      </c>
      <c r="F1225" s="35">
        <f t="shared" si="62"/>
        <v>14221.334000000003</v>
      </c>
      <c r="G1225" s="35">
        <f t="shared" si="65"/>
        <v>38.70111537472856</v>
      </c>
      <c r="H1225" s="35">
        <f t="shared" si="63"/>
        <v>33.75231505860437</v>
      </c>
    </row>
    <row r="1226" spans="1:8" ht="16.5" customHeight="1">
      <c r="A1226" s="28"/>
      <c r="B1226" s="28" t="s">
        <v>1439</v>
      </c>
      <c r="C1226" s="28" t="s">
        <v>1134</v>
      </c>
      <c r="D1226" s="29">
        <v>54576.258</v>
      </c>
      <c r="E1226" s="25">
        <v>66705.971</v>
      </c>
      <c r="F1226" s="35">
        <f t="shared" si="62"/>
        <v>12129.713000000003</v>
      </c>
      <c r="G1226" s="35">
        <f t="shared" si="65"/>
        <v>22.225255897903452</v>
      </c>
      <c r="H1226" s="35">
        <f t="shared" si="63"/>
        <v>17.864307657568613</v>
      </c>
    </row>
    <row r="1227" spans="1:8" s="101" customFormat="1" ht="21.75" customHeight="1" thickBot="1">
      <c r="A1227" s="44"/>
      <c r="B1227" s="44" t="s">
        <v>1310</v>
      </c>
      <c r="C1227" s="44" t="s">
        <v>1136</v>
      </c>
      <c r="D1227" s="46">
        <v>1012505.214</v>
      </c>
      <c r="E1227" s="47">
        <v>912637.016</v>
      </c>
      <c r="F1227" s="48">
        <f t="shared" si="62"/>
        <v>-99868.19800000009</v>
      </c>
      <c r="G1227" s="48">
        <f t="shared" si="65"/>
        <v>-9.863474935152293</v>
      </c>
      <c r="H1227" s="48">
        <f t="shared" si="63"/>
        <v>-13.079510094856028</v>
      </c>
    </row>
    <row r="1228" spans="1:8" ht="9.75" customHeight="1">
      <c r="A1228" s="28"/>
      <c r="B1228" s="28"/>
      <c r="C1228" s="28"/>
      <c r="D1228" s="29"/>
      <c r="E1228" s="25"/>
      <c r="F1228" s="35"/>
      <c r="G1228" s="35"/>
      <c r="H1228" s="35"/>
    </row>
    <row r="1229" spans="1:8" ht="15.75" customHeight="1">
      <c r="A1229" s="366" t="s">
        <v>531</v>
      </c>
      <c r="B1229" s="366"/>
      <c r="C1229" s="366"/>
      <c r="D1229" s="366"/>
      <c r="E1229" s="366"/>
      <c r="F1229" s="366"/>
      <c r="G1229" s="366"/>
      <c r="H1229" s="366"/>
    </row>
    <row r="1230" spans="1:8" ht="15.75" customHeight="1">
      <c r="A1230" s="366" t="s">
        <v>1295</v>
      </c>
      <c r="B1230" s="366"/>
      <c r="C1230" s="366"/>
      <c r="D1230" s="366"/>
      <c r="E1230" s="366"/>
      <c r="F1230" s="366"/>
      <c r="G1230" s="366"/>
      <c r="H1230" s="366"/>
    </row>
    <row r="1231" spans="1:8" ht="15.75" customHeight="1">
      <c r="A1231" s="369" t="s">
        <v>1005</v>
      </c>
      <c r="B1231" s="369"/>
      <c r="C1231" s="369"/>
      <c r="D1231" s="369"/>
      <c r="E1231" s="369"/>
      <c r="F1231" s="369"/>
      <c r="G1231" s="369"/>
      <c r="H1231" s="369"/>
    </row>
    <row r="1232" spans="1:8" ht="15" customHeight="1" thickBot="1">
      <c r="A1232" s="370" t="s">
        <v>1006</v>
      </c>
      <c r="B1232" s="370"/>
      <c r="C1232" s="370"/>
      <c r="D1232" s="370"/>
      <c r="E1232" s="370"/>
      <c r="F1232" s="370"/>
      <c r="G1232" s="370"/>
      <c r="H1232" s="100"/>
    </row>
    <row r="1233" spans="1:8" ht="31.5" customHeight="1">
      <c r="A1233" s="281"/>
      <c r="B1233" s="382" t="s">
        <v>989</v>
      </c>
      <c r="C1233" s="382"/>
      <c r="D1233" s="282" t="s">
        <v>994</v>
      </c>
      <c r="E1233" s="260" t="s">
        <v>995</v>
      </c>
      <c r="F1233" s="260" t="s">
        <v>1297</v>
      </c>
      <c r="G1233" s="283" t="s">
        <v>1298</v>
      </c>
      <c r="H1233" s="260" t="s">
        <v>1299</v>
      </c>
    </row>
    <row r="1234" spans="1:8" ht="9.75" customHeight="1" thickBot="1">
      <c r="A1234" s="266"/>
      <c r="B1234" s="263"/>
      <c r="C1234" s="263"/>
      <c r="D1234" s="264">
        <v>2002</v>
      </c>
      <c r="E1234" s="264">
        <v>2003</v>
      </c>
      <c r="F1234" s="265" t="s">
        <v>1300</v>
      </c>
      <c r="G1234" s="265" t="s">
        <v>1301</v>
      </c>
      <c r="H1234" s="265" t="s">
        <v>1301</v>
      </c>
    </row>
    <row r="1235" spans="1:8" ht="7.5" customHeight="1">
      <c r="A1235" s="28"/>
      <c r="B1235" s="28"/>
      <c r="C1235" s="28"/>
      <c r="D1235" s="29"/>
      <c r="E1235" s="25"/>
      <c r="F1235" s="35"/>
      <c r="G1235" s="35"/>
      <c r="H1235" s="35"/>
    </row>
    <row r="1236" spans="1:191" s="8" customFormat="1" ht="20.25" customHeight="1">
      <c r="A1236" s="383" t="s">
        <v>1141</v>
      </c>
      <c r="B1236" s="383"/>
      <c r="C1236" s="383"/>
      <c r="D1236" s="27">
        <f>SUM(D1237:D1265)</f>
        <v>1240320</v>
      </c>
      <c r="E1236" s="27">
        <f>SUM(E1237:E1265)</f>
        <v>1433053.242</v>
      </c>
      <c r="F1236" s="34">
        <f aca="true" t="shared" si="66" ref="F1236:F1311">E1236-D1236</f>
        <v>192733.2420000001</v>
      </c>
      <c r="G1236" s="52">
        <f t="shared" si="65"/>
        <v>15.53899332430342</v>
      </c>
      <c r="H1236" s="52">
        <f t="shared" si="63"/>
        <v>11.416608258089589</v>
      </c>
      <c r="I1236" s="91"/>
      <c r="J1236" s="91"/>
      <c r="K1236" s="91"/>
      <c r="L1236" s="91"/>
      <c r="M1236" s="91"/>
      <c r="N1236" s="91"/>
      <c r="O1236" s="91"/>
      <c r="P1236" s="91"/>
      <c r="Q1236" s="91"/>
      <c r="R1236" s="91"/>
      <c r="S1236" s="91"/>
      <c r="T1236" s="91"/>
      <c r="U1236" s="91"/>
      <c r="V1236" s="91"/>
      <c r="W1236" s="91"/>
      <c r="X1236" s="91"/>
      <c r="Y1236" s="91"/>
      <c r="Z1236" s="91"/>
      <c r="AA1236" s="91"/>
      <c r="AB1236" s="91"/>
      <c r="AC1236" s="91"/>
      <c r="AD1236" s="91"/>
      <c r="AE1236" s="91"/>
      <c r="AF1236" s="91"/>
      <c r="AG1236" s="91"/>
      <c r="AH1236" s="91"/>
      <c r="AI1236" s="91"/>
      <c r="AJ1236" s="91"/>
      <c r="AK1236" s="91"/>
      <c r="AL1236" s="91"/>
      <c r="AM1236" s="91"/>
      <c r="AN1236" s="91"/>
      <c r="AO1236" s="91"/>
      <c r="AP1236" s="91"/>
      <c r="AQ1236" s="91"/>
      <c r="AR1236" s="91"/>
      <c r="AS1236" s="91"/>
      <c r="AT1236" s="91"/>
      <c r="AU1236" s="91"/>
      <c r="AV1236" s="91"/>
      <c r="AW1236" s="91"/>
      <c r="AX1236" s="91"/>
      <c r="AY1236" s="91"/>
      <c r="AZ1236" s="91"/>
      <c r="BA1236" s="91"/>
      <c r="BB1236" s="91"/>
      <c r="BC1236" s="91"/>
      <c r="BD1236" s="91"/>
      <c r="BE1236" s="91"/>
      <c r="BF1236" s="91"/>
      <c r="BG1236" s="91"/>
      <c r="BH1236" s="91"/>
      <c r="BI1236" s="91"/>
      <c r="BJ1236" s="91"/>
      <c r="BK1236" s="91"/>
      <c r="BL1236" s="91"/>
      <c r="BM1236" s="91"/>
      <c r="BN1236" s="91"/>
      <c r="BO1236" s="91"/>
      <c r="BP1236" s="91"/>
      <c r="BQ1236" s="91"/>
      <c r="BR1236" s="91"/>
      <c r="BS1236" s="91"/>
      <c r="BT1236" s="91"/>
      <c r="BU1236" s="91"/>
      <c r="BV1236" s="91"/>
      <c r="BW1236" s="91"/>
      <c r="BX1236" s="91"/>
      <c r="BY1236" s="91"/>
      <c r="BZ1236" s="91"/>
      <c r="CA1236" s="91"/>
      <c r="CB1236" s="91"/>
      <c r="CC1236" s="91"/>
      <c r="CD1236" s="91"/>
      <c r="CE1236" s="91"/>
      <c r="CF1236" s="91"/>
      <c r="CG1236" s="91"/>
      <c r="CH1236" s="91"/>
      <c r="CI1236" s="91"/>
      <c r="CJ1236" s="91"/>
      <c r="CK1236" s="91"/>
      <c r="CL1236" s="91"/>
      <c r="CM1236" s="91"/>
      <c r="CN1236" s="91"/>
      <c r="CO1236" s="91"/>
      <c r="CP1236" s="91"/>
      <c r="CQ1236" s="91"/>
      <c r="CR1236" s="91"/>
      <c r="CS1236" s="91"/>
      <c r="CT1236" s="91"/>
      <c r="CU1236" s="91"/>
      <c r="CV1236" s="91"/>
      <c r="CW1236" s="91"/>
      <c r="CX1236" s="91"/>
      <c r="CY1236" s="91"/>
      <c r="CZ1236" s="91"/>
      <c r="DA1236" s="91"/>
      <c r="DB1236" s="91"/>
      <c r="DC1236" s="91"/>
      <c r="DD1236" s="91"/>
      <c r="DE1236" s="91"/>
      <c r="DF1236" s="91"/>
      <c r="DG1236" s="91"/>
      <c r="DH1236" s="91"/>
      <c r="DI1236" s="91"/>
      <c r="DJ1236" s="91"/>
      <c r="DK1236" s="91"/>
      <c r="DL1236" s="91"/>
      <c r="DM1236" s="91"/>
      <c r="DN1236" s="91"/>
      <c r="DO1236" s="91"/>
      <c r="DP1236" s="91"/>
      <c r="DQ1236" s="91"/>
      <c r="DR1236" s="91"/>
      <c r="DS1236" s="91"/>
      <c r="DT1236" s="91"/>
      <c r="DU1236" s="91"/>
      <c r="DV1236" s="91"/>
      <c r="DW1236" s="91"/>
      <c r="DX1236" s="91"/>
      <c r="DY1236" s="91"/>
      <c r="DZ1236" s="91"/>
      <c r="EA1236" s="91"/>
      <c r="EB1236" s="91"/>
      <c r="EC1236" s="91"/>
      <c r="ED1236" s="91"/>
      <c r="EE1236" s="91"/>
      <c r="EF1236" s="91"/>
      <c r="EG1236" s="91"/>
      <c r="EH1236" s="91"/>
      <c r="EI1236" s="91"/>
      <c r="EJ1236" s="91"/>
      <c r="EK1236" s="91"/>
      <c r="EL1236" s="91"/>
      <c r="EM1236" s="91"/>
      <c r="EN1236" s="91"/>
      <c r="EO1236" s="91"/>
      <c r="EP1236" s="91"/>
      <c r="EQ1236" s="91"/>
      <c r="ER1236" s="91"/>
      <c r="ES1236" s="91"/>
      <c r="ET1236" s="91"/>
      <c r="EU1236" s="91"/>
      <c r="EV1236" s="91"/>
      <c r="EW1236" s="91"/>
      <c r="EX1236" s="91"/>
      <c r="EY1236" s="91"/>
      <c r="EZ1236" s="91"/>
      <c r="FA1236" s="91"/>
      <c r="FB1236" s="91"/>
      <c r="FC1236" s="91"/>
      <c r="FD1236" s="91"/>
      <c r="FE1236" s="91"/>
      <c r="FF1236" s="91"/>
      <c r="FG1236" s="91"/>
      <c r="FH1236" s="91"/>
      <c r="FI1236" s="91"/>
      <c r="FJ1236" s="91"/>
      <c r="FK1236" s="91"/>
      <c r="FL1236" s="91"/>
      <c r="FM1236" s="91"/>
      <c r="FN1236" s="91"/>
      <c r="FO1236" s="91"/>
      <c r="FP1236" s="91"/>
      <c r="FQ1236" s="91"/>
      <c r="FR1236" s="91"/>
      <c r="FS1236" s="91"/>
      <c r="FT1236" s="91"/>
      <c r="FU1236" s="91"/>
      <c r="FV1236" s="91"/>
      <c r="FW1236" s="91"/>
      <c r="FX1236" s="91"/>
      <c r="FY1236" s="91"/>
      <c r="FZ1236" s="91"/>
      <c r="GA1236" s="91"/>
      <c r="GB1236" s="91"/>
      <c r="GC1236" s="91"/>
      <c r="GD1236" s="91"/>
      <c r="GE1236" s="91"/>
      <c r="GF1236" s="91"/>
      <c r="GG1236" s="91"/>
      <c r="GH1236" s="91"/>
      <c r="GI1236" s="91"/>
    </row>
    <row r="1237" spans="1:8" ht="17.25" customHeight="1">
      <c r="A1237" s="28"/>
      <c r="B1237" s="28">
        <v>500</v>
      </c>
      <c r="C1237" s="28" t="s">
        <v>1400</v>
      </c>
      <c r="D1237" s="50">
        <v>0</v>
      </c>
      <c r="E1237" s="60">
        <v>15935.8</v>
      </c>
      <c r="F1237" s="35">
        <f t="shared" si="66"/>
        <v>15935.8</v>
      </c>
      <c r="G1237" s="35">
        <v>100</v>
      </c>
      <c r="H1237" s="35">
        <v>100</v>
      </c>
    </row>
    <row r="1238" spans="1:8" ht="20.25" customHeight="1">
      <c r="A1238" s="28"/>
      <c r="B1238" s="28">
        <v>510</v>
      </c>
      <c r="C1238" s="28" t="s">
        <v>1314</v>
      </c>
      <c r="D1238" s="50">
        <v>0</v>
      </c>
      <c r="E1238" s="60">
        <v>76927.5</v>
      </c>
      <c r="F1238" s="35">
        <f t="shared" si="66"/>
        <v>76927.5</v>
      </c>
      <c r="G1238" s="35">
        <v>100</v>
      </c>
      <c r="H1238" s="35">
        <v>100</v>
      </c>
    </row>
    <row r="1239" spans="1:8" ht="17.25" customHeight="1">
      <c r="A1239" s="28"/>
      <c r="B1239" s="28">
        <v>511</v>
      </c>
      <c r="C1239" s="28" t="s">
        <v>1604</v>
      </c>
      <c r="D1239" s="50">
        <v>0</v>
      </c>
      <c r="E1239" s="60">
        <v>21300.15</v>
      </c>
      <c r="F1239" s="35">
        <f t="shared" si="66"/>
        <v>21300.15</v>
      </c>
      <c r="G1239" s="35">
        <v>100</v>
      </c>
      <c r="H1239" s="35">
        <v>100</v>
      </c>
    </row>
    <row r="1240" spans="1:8" ht="16.5" customHeight="1">
      <c r="A1240" s="28"/>
      <c r="B1240" s="28">
        <v>512</v>
      </c>
      <c r="C1240" s="28" t="s">
        <v>1403</v>
      </c>
      <c r="D1240" s="50">
        <v>0</v>
      </c>
      <c r="E1240" s="60">
        <v>18355.725</v>
      </c>
      <c r="F1240" s="35">
        <f t="shared" si="66"/>
        <v>18355.725</v>
      </c>
      <c r="G1240" s="35">
        <v>100</v>
      </c>
      <c r="H1240" s="35">
        <v>100</v>
      </c>
    </row>
    <row r="1241" spans="1:8" s="101" customFormat="1" ht="18" customHeight="1" thickBot="1">
      <c r="A1241" s="28"/>
      <c r="B1241" s="28">
        <v>513</v>
      </c>
      <c r="C1241" s="28" t="s">
        <v>1170</v>
      </c>
      <c r="D1241" s="50">
        <v>0</v>
      </c>
      <c r="E1241" s="60">
        <v>12262.575</v>
      </c>
      <c r="F1241" s="35">
        <f t="shared" si="66"/>
        <v>12262.575</v>
      </c>
      <c r="G1241" s="35">
        <v>100</v>
      </c>
      <c r="H1241" s="35">
        <v>100</v>
      </c>
    </row>
    <row r="1242" spans="1:8" ht="29.25" customHeight="1">
      <c r="A1242" s="28"/>
      <c r="B1242" s="28" t="s">
        <v>1413</v>
      </c>
      <c r="C1242" s="28" t="s">
        <v>1172</v>
      </c>
      <c r="D1242" s="50">
        <v>0</v>
      </c>
      <c r="E1242" s="60">
        <v>215819.142</v>
      </c>
      <c r="F1242" s="35">
        <f t="shared" si="66"/>
        <v>215819.142</v>
      </c>
      <c r="G1242" s="35">
        <v>100</v>
      </c>
      <c r="H1242" s="35">
        <v>100</v>
      </c>
    </row>
    <row r="1243" spans="1:8" ht="26.25" customHeight="1">
      <c r="A1243" s="28"/>
      <c r="B1243" s="28" t="s">
        <v>1315</v>
      </c>
      <c r="C1243" s="28" t="s">
        <v>1153</v>
      </c>
      <c r="D1243" s="29">
        <v>12370.5</v>
      </c>
      <c r="E1243" s="60">
        <v>21391.8</v>
      </c>
      <c r="F1243" s="35">
        <f t="shared" si="66"/>
        <v>9021.3</v>
      </c>
      <c r="G1243" s="35">
        <f t="shared" si="65"/>
        <v>72.92591245301321</v>
      </c>
      <c r="H1243" s="35">
        <f aca="true" t="shared" si="67" ref="H1243:H1313">(((E1243/(D1243/0.9643204))-1)*100)</f>
        <v>66.75598506705467</v>
      </c>
    </row>
    <row r="1244" spans="1:191" s="101" customFormat="1" ht="21.75" customHeight="1" thickBot="1">
      <c r="A1244" s="28"/>
      <c r="B1244" s="28" t="s">
        <v>1451</v>
      </c>
      <c r="C1244" s="28" t="s">
        <v>1160</v>
      </c>
      <c r="D1244" s="29">
        <v>30886.3</v>
      </c>
      <c r="E1244" s="60">
        <v>52080.55</v>
      </c>
      <c r="F1244" s="35">
        <f t="shared" si="66"/>
        <v>21194.250000000004</v>
      </c>
      <c r="G1244" s="35">
        <f t="shared" si="65"/>
        <v>68.62022968112076</v>
      </c>
      <c r="H1244" s="35">
        <f t="shared" si="67"/>
        <v>62.603927334190246</v>
      </c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  <c r="DL1244" s="9"/>
      <c r="DM1244" s="9"/>
      <c r="DN1244" s="9"/>
      <c r="DO1244" s="9"/>
      <c r="DP1244" s="9"/>
      <c r="DQ1244" s="9"/>
      <c r="DR1244" s="9"/>
      <c r="DS1244" s="9"/>
      <c r="DT1244" s="9"/>
      <c r="DU1244" s="9"/>
      <c r="DV1244" s="9"/>
      <c r="DW1244" s="9"/>
      <c r="DX1244" s="9"/>
      <c r="DY1244" s="9"/>
      <c r="DZ1244" s="9"/>
      <c r="EA1244" s="9"/>
      <c r="EB1244" s="9"/>
      <c r="EC1244" s="9"/>
      <c r="ED1244" s="9"/>
      <c r="EE1244" s="9"/>
      <c r="EF1244" s="9"/>
      <c r="EG1244" s="9"/>
      <c r="EH1244" s="9"/>
      <c r="EI1244" s="9"/>
      <c r="EJ1244" s="9"/>
      <c r="EK1244" s="9"/>
      <c r="EL1244" s="9"/>
      <c r="EM1244" s="9"/>
      <c r="EN1244" s="9"/>
      <c r="EO1244" s="9"/>
      <c r="EP1244" s="9"/>
      <c r="EQ1244" s="9"/>
      <c r="ER1244" s="9"/>
      <c r="ES1244" s="9"/>
      <c r="ET1244" s="9"/>
      <c r="EU1244" s="9"/>
      <c r="EV1244" s="9"/>
      <c r="EW1244" s="9"/>
      <c r="EX1244" s="9"/>
      <c r="EY1244" s="9"/>
      <c r="EZ1244" s="9"/>
      <c r="FA1244" s="9"/>
      <c r="FB1244" s="9"/>
      <c r="FC1244" s="9"/>
      <c r="FD1244" s="9"/>
      <c r="FE1244" s="9"/>
      <c r="FF1244" s="9"/>
      <c r="FG1244" s="9"/>
      <c r="FH1244" s="9"/>
      <c r="FI1244" s="9"/>
      <c r="FJ1244" s="9"/>
      <c r="FK1244" s="9"/>
      <c r="FL1244" s="9"/>
      <c r="FM1244" s="9"/>
      <c r="FN1244" s="9"/>
      <c r="FO1244" s="9"/>
      <c r="FP1244" s="9"/>
      <c r="FQ1244" s="9"/>
      <c r="FR1244" s="9"/>
      <c r="FS1244" s="9"/>
      <c r="FT1244" s="9"/>
      <c r="FU1244" s="9"/>
      <c r="FV1244" s="9"/>
      <c r="FW1244" s="9"/>
      <c r="FX1244" s="9"/>
      <c r="FY1244" s="9"/>
      <c r="FZ1244" s="9"/>
      <c r="GA1244" s="9"/>
      <c r="GB1244" s="9"/>
      <c r="GC1244" s="9"/>
      <c r="GD1244" s="9"/>
      <c r="GE1244" s="9"/>
      <c r="GF1244" s="9"/>
      <c r="GG1244" s="9"/>
      <c r="GH1244" s="9"/>
      <c r="GI1244" s="9"/>
    </row>
    <row r="1245" spans="1:8" ht="18.75" customHeight="1">
      <c r="A1245" s="28"/>
      <c r="B1245" s="28" t="s">
        <v>1348</v>
      </c>
      <c r="C1245" s="28" t="s">
        <v>774</v>
      </c>
      <c r="D1245" s="29">
        <v>23170.8</v>
      </c>
      <c r="E1245" s="60">
        <v>32215.975</v>
      </c>
      <c r="F1245" s="35">
        <f t="shared" si="66"/>
        <v>9045.175</v>
      </c>
      <c r="G1245" s="35">
        <f t="shared" si="65"/>
        <v>39.036955996340225</v>
      </c>
      <c r="H1245" s="35">
        <f t="shared" si="67"/>
        <v>34.076173021173204</v>
      </c>
    </row>
    <row r="1246" spans="1:8" ht="19.5" customHeight="1">
      <c r="A1246" s="28"/>
      <c r="B1246" s="28" t="s">
        <v>1574</v>
      </c>
      <c r="C1246" s="28" t="s">
        <v>1154</v>
      </c>
      <c r="D1246" s="29">
        <v>74708.9</v>
      </c>
      <c r="E1246" s="60">
        <v>96373.8</v>
      </c>
      <c r="F1246" s="35">
        <f t="shared" si="66"/>
        <v>21664.90000000001</v>
      </c>
      <c r="G1246" s="35">
        <f t="shared" si="65"/>
        <v>28.999088462017262</v>
      </c>
      <c r="H1246" s="35">
        <f t="shared" si="67"/>
        <v>24.396452585327854</v>
      </c>
    </row>
    <row r="1247" spans="1:8" ht="21" customHeight="1">
      <c r="A1247" s="28"/>
      <c r="B1247" s="76" t="s">
        <v>1362</v>
      </c>
      <c r="C1247" s="88" t="s">
        <v>1166</v>
      </c>
      <c r="D1247" s="85">
        <v>10622.7</v>
      </c>
      <c r="E1247" s="87">
        <v>12393.6</v>
      </c>
      <c r="F1247" s="80">
        <f t="shared" si="66"/>
        <v>1770.8999999999996</v>
      </c>
      <c r="G1247" s="80">
        <f t="shared" si="65"/>
        <v>16.67090287779942</v>
      </c>
      <c r="H1247" s="80">
        <f t="shared" si="67"/>
        <v>12.508131731480688</v>
      </c>
    </row>
    <row r="1248" spans="1:8" ht="23.25" customHeight="1">
      <c r="A1248" s="28"/>
      <c r="B1248" s="28" t="s">
        <v>1161</v>
      </c>
      <c r="C1248" s="28" t="s">
        <v>1162</v>
      </c>
      <c r="D1248" s="29">
        <v>46103.6</v>
      </c>
      <c r="E1248" s="60">
        <v>51938.025</v>
      </c>
      <c r="F1248" s="35">
        <f t="shared" si="66"/>
        <v>5834.425000000003</v>
      </c>
      <c r="G1248" s="35">
        <f t="shared" si="65"/>
        <v>12.655031277383987</v>
      </c>
      <c r="H1248" s="35">
        <f t="shared" si="67"/>
        <v>8.635544823419439</v>
      </c>
    </row>
    <row r="1249" spans="1:8" ht="24.75" customHeight="1">
      <c r="A1249" s="28"/>
      <c r="B1249" s="28" t="s">
        <v>1307</v>
      </c>
      <c r="C1249" s="28" t="s">
        <v>1155</v>
      </c>
      <c r="D1249" s="29">
        <v>24276.1</v>
      </c>
      <c r="E1249" s="60">
        <v>27228.95</v>
      </c>
      <c r="F1249" s="35">
        <f t="shared" si="66"/>
        <v>2952.850000000002</v>
      </c>
      <c r="G1249" s="35">
        <f t="shared" si="65"/>
        <v>12.16360947598667</v>
      </c>
      <c r="H1249" s="35">
        <f t="shared" si="67"/>
        <v>8.16165675532725</v>
      </c>
    </row>
    <row r="1250" spans="1:8" ht="19.5" customHeight="1">
      <c r="A1250" s="28"/>
      <c r="B1250" s="28" t="s">
        <v>1310</v>
      </c>
      <c r="C1250" s="28" t="s">
        <v>1151</v>
      </c>
      <c r="D1250" s="29">
        <v>38920.1</v>
      </c>
      <c r="E1250" s="60">
        <v>43236.05</v>
      </c>
      <c r="F1250" s="35">
        <f t="shared" si="66"/>
        <v>4315.950000000004</v>
      </c>
      <c r="G1250" s="35">
        <f t="shared" si="65"/>
        <v>11.089257221846815</v>
      </c>
      <c r="H1250" s="35">
        <f t="shared" si="67"/>
        <v>7.125636959874204</v>
      </c>
    </row>
    <row r="1251" spans="1:8" ht="23.25" customHeight="1">
      <c r="A1251" s="28"/>
      <c r="B1251" s="28" t="s">
        <v>1337</v>
      </c>
      <c r="C1251" s="28" t="s">
        <v>1159</v>
      </c>
      <c r="D1251" s="29">
        <v>66279.5</v>
      </c>
      <c r="E1251" s="60">
        <v>72682.025</v>
      </c>
      <c r="F1251" s="35">
        <f t="shared" si="66"/>
        <v>6402.524999999994</v>
      </c>
      <c r="G1251" s="35">
        <f t="shared" si="65"/>
        <v>9.659887295468428</v>
      </c>
      <c r="H1251" s="35">
        <f t="shared" si="67"/>
        <v>5.747266380721028</v>
      </c>
    </row>
    <row r="1252" spans="1:8" ht="18.75" customHeight="1">
      <c r="A1252" s="28"/>
      <c r="B1252" s="28" t="s">
        <v>1341</v>
      </c>
      <c r="C1252" s="28" t="s">
        <v>1408</v>
      </c>
      <c r="D1252" s="29">
        <v>50306.9</v>
      </c>
      <c r="E1252" s="60">
        <v>55137.825</v>
      </c>
      <c r="F1252" s="35">
        <f t="shared" si="66"/>
        <v>4830.924999999996</v>
      </c>
      <c r="G1252" s="35">
        <f t="shared" si="65"/>
        <v>9.602907354657098</v>
      </c>
      <c r="H1252" s="35">
        <f t="shared" si="67"/>
        <v>5.69231946140587</v>
      </c>
    </row>
    <row r="1253" spans="1:191" s="7" customFormat="1" ht="18.75" customHeight="1">
      <c r="A1253" s="36"/>
      <c r="B1253" s="28" t="s">
        <v>1313</v>
      </c>
      <c r="C1253" s="28" t="s">
        <v>1152</v>
      </c>
      <c r="D1253" s="29">
        <v>128368.1</v>
      </c>
      <c r="E1253" s="60">
        <v>139510.8</v>
      </c>
      <c r="F1253" s="35">
        <f t="shared" si="66"/>
        <v>11142.699999999983</v>
      </c>
      <c r="G1253" s="35">
        <f t="shared" si="65"/>
        <v>8.680271812077912</v>
      </c>
      <c r="H1253" s="35">
        <f t="shared" si="67"/>
        <v>4.802603185931709</v>
      </c>
      <c r="I1253" s="92"/>
      <c r="J1253" s="92"/>
      <c r="K1253" s="92"/>
      <c r="L1253" s="92"/>
      <c r="M1253" s="92"/>
      <c r="N1253" s="92"/>
      <c r="O1253" s="92"/>
      <c r="P1253" s="92"/>
      <c r="Q1253" s="92"/>
      <c r="R1253" s="92"/>
      <c r="S1253" s="92"/>
      <c r="T1253" s="92"/>
      <c r="U1253" s="92"/>
      <c r="V1253" s="92"/>
      <c r="W1253" s="92"/>
      <c r="X1253" s="92"/>
      <c r="Y1253" s="92"/>
      <c r="Z1253" s="92"/>
      <c r="AA1253" s="92"/>
      <c r="AB1253" s="92"/>
      <c r="AC1253" s="92"/>
      <c r="AD1253" s="92"/>
      <c r="AE1253" s="92"/>
      <c r="AF1253" s="92"/>
      <c r="AG1253" s="92"/>
      <c r="AH1253" s="92"/>
      <c r="AI1253" s="92"/>
      <c r="AJ1253" s="92"/>
      <c r="AK1253" s="92"/>
      <c r="AL1253" s="92"/>
      <c r="AM1253" s="92"/>
      <c r="AN1253" s="92"/>
      <c r="AO1253" s="92"/>
      <c r="AP1253" s="92"/>
      <c r="AQ1253" s="92"/>
      <c r="AR1253" s="92"/>
      <c r="AS1253" s="92"/>
      <c r="AT1253" s="92"/>
      <c r="AU1253" s="92"/>
      <c r="AV1253" s="92"/>
      <c r="AW1253" s="92"/>
      <c r="AX1253" s="92"/>
      <c r="AY1253" s="92"/>
      <c r="AZ1253" s="92"/>
      <c r="BA1253" s="92"/>
      <c r="BB1253" s="92"/>
      <c r="BC1253" s="92"/>
      <c r="BD1253" s="92"/>
      <c r="BE1253" s="92"/>
      <c r="BF1253" s="92"/>
      <c r="BG1253" s="92"/>
      <c r="BH1253" s="92"/>
      <c r="BI1253" s="92"/>
      <c r="BJ1253" s="92"/>
      <c r="BK1253" s="92"/>
      <c r="BL1253" s="92"/>
      <c r="BM1253" s="92"/>
      <c r="BN1253" s="92"/>
      <c r="BO1253" s="92"/>
      <c r="BP1253" s="92"/>
      <c r="BQ1253" s="92"/>
      <c r="BR1253" s="92"/>
      <c r="BS1253" s="92"/>
      <c r="BT1253" s="92"/>
      <c r="BU1253" s="92"/>
      <c r="BV1253" s="92"/>
      <c r="BW1253" s="92"/>
      <c r="BX1253" s="92"/>
      <c r="BY1253" s="92"/>
      <c r="BZ1253" s="92"/>
      <c r="CA1253" s="92"/>
      <c r="CB1253" s="92"/>
      <c r="CC1253" s="92"/>
      <c r="CD1253" s="92"/>
      <c r="CE1253" s="92"/>
      <c r="CF1253" s="92"/>
      <c r="CG1253" s="92"/>
      <c r="CH1253" s="92"/>
      <c r="CI1253" s="92"/>
      <c r="CJ1253" s="92"/>
      <c r="CK1253" s="92"/>
      <c r="CL1253" s="92"/>
      <c r="CM1253" s="92"/>
      <c r="CN1253" s="92"/>
      <c r="CO1253" s="92"/>
      <c r="CP1253" s="92"/>
      <c r="CQ1253" s="92"/>
      <c r="CR1253" s="92"/>
      <c r="CS1253" s="92"/>
      <c r="CT1253" s="92"/>
      <c r="CU1253" s="92"/>
      <c r="CV1253" s="92"/>
      <c r="CW1253" s="92"/>
      <c r="CX1253" s="92"/>
      <c r="CY1253" s="92"/>
      <c r="CZ1253" s="92"/>
      <c r="DA1253" s="92"/>
      <c r="DB1253" s="92"/>
      <c r="DC1253" s="92"/>
      <c r="DD1253" s="92"/>
      <c r="DE1253" s="92"/>
      <c r="DF1253" s="92"/>
      <c r="DG1253" s="92"/>
      <c r="DH1253" s="92"/>
      <c r="DI1253" s="92"/>
      <c r="DJ1253" s="92"/>
      <c r="DK1253" s="92"/>
      <c r="DL1253" s="92"/>
      <c r="DM1253" s="92"/>
      <c r="DN1253" s="92"/>
      <c r="DO1253" s="92"/>
      <c r="DP1253" s="92"/>
      <c r="DQ1253" s="92"/>
      <c r="DR1253" s="92"/>
      <c r="DS1253" s="92"/>
      <c r="DT1253" s="92"/>
      <c r="DU1253" s="92"/>
      <c r="DV1253" s="92"/>
      <c r="DW1253" s="92"/>
      <c r="DX1253" s="92"/>
      <c r="DY1253" s="92"/>
      <c r="DZ1253" s="92"/>
      <c r="EA1253" s="92"/>
      <c r="EB1253" s="92"/>
      <c r="EC1253" s="92"/>
      <c r="ED1253" s="92"/>
      <c r="EE1253" s="92"/>
      <c r="EF1253" s="92"/>
      <c r="EG1253" s="92"/>
      <c r="EH1253" s="92"/>
      <c r="EI1253" s="92"/>
      <c r="EJ1253" s="92"/>
      <c r="EK1253" s="92"/>
      <c r="EL1253" s="92"/>
      <c r="EM1253" s="92"/>
      <c r="EN1253" s="92"/>
      <c r="EO1253" s="92"/>
      <c r="EP1253" s="92"/>
      <c r="EQ1253" s="92"/>
      <c r="ER1253" s="92"/>
      <c r="ES1253" s="92"/>
      <c r="ET1253" s="92"/>
      <c r="EU1253" s="92"/>
      <c r="EV1253" s="92"/>
      <c r="EW1253" s="92"/>
      <c r="EX1253" s="92"/>
      <c r="EY1253" s="92"/>
      <c r="EZ1253" s="92"/>
      <c r="FA1253" s="92"/>
      <c r="FB1253" s="92"/>
      <c r="FC1253" s="92"/>
      <c r="FD1253" s="92"/>
      <c r="FE1253" s="92"/>
      <c r="FF1253" s="92"/>
      <c r="FG1253" s="92"/>
      <c r="FH1253" s="92"/>
      <c r="FI1253" s="92"/>
      <c r="FJ1253" s="92"/>
      <c r="FK1253" s="92"/>
      <c r="FL1253" s="92"/>
      <c r="FM1253" s="92"/>
      <c r="FN1253" s="92"/>
      <c r="FO1253" s="92"/>
      <c r="FP1253" s="92"/>
      <c r="FQ1253" s="92"/>
      <c r="FR1253" s="92"/>
      <c r="FS1253" s="92"/>
      <c r="FT1253" s="92"/>
      <c r="FU1253" s="92"/>
      <c r="FV1253" s="92"/>
      <c r="FW1253" s="92"/>
      <c r="FX1253" s="92"/>
      <c r="FY1253" s="92"/>
      <c r="FZ1253" s="92"/>
      <c r="GA1253" s="92"/>
      <c r="GB1253" s="92"/>
      <c r="GC1253" s="92"/>
      <c r="GD1253" s="92"/>
      <c r="GE1253" s="92"/>
      <c r="GF1253" s="92"/>
      <c r="GG1253" s="92"/>
      <c r="GH1253" s="92"/>
      <c r="GI1253" s="92"/>
    </row>
    <row r="1254" spans="1:191" s="7" customFormat="1" ht="19.5" customHeight="1">
      <c r="A1254" s="36"/>
      <c r="B1254" s="28" t="s">
        <v>1453</v>
      </c>
      <c r="C1254" s="28" t="s">
        <v>1163</v>
      </c>
      <c r="D1254" s="29">
        <v>85357.4</v>
      </c>
      <c r="E1254" s="60">
        <v>90496.25</v>
      </c>
      <c r="F1254" s="35">
        <f t="shared" si="66"/>
        <v>5138.850000000006</v>
      </c>
      <c r="G1254" s="35">
        <f t="shared" si="65"/>
        <v>6.020391905095512</v>
      </c>
      <c r="H1254" s="35">
        <f t="shared" si="67"/>
        <v>2.237626730078479</v>
      </c>
      <c r="I1254" s="92"/>
      <c r="J1254" s="92"/>
      <c r="K1254" s="92"/>
      <c r="L1254" s="92"/>
      <c r="M1254" s="92"/>
      <c r="N1254" s="92"/>
      <c r="O1254" s="92"/>
      <c r="P1254" s="92"/>
      <c r="Q1254" s="92"/>
      <c r="R1254" s="92"/>
      <c r="S1254" s="92"/>
      <c r="T1254" s="92"/>
      <c r="U1254" s="92"/>
      <c r="V1254" s="92"/>
      <c r="W1254" s="92"/>
      <c r="X1254" s="92"/>
      <c r="Y1254" s="92"/>
      <c r="Z1254" s="92"/>
      <c r="AA1254" s="92"/>
      <c r="AB1254" s="92"/>
      <c r="AC1254" s="92"/>
      <c r="AD1254" s="92"/>
      <c r="AE1254" s="92"/>
      <c r="AF1254" s="92"/>
      <c r="AG1254" s="92"/>
      <c r="AH1254" s="92"/>
      <c r="AI1254" s="92"/>
      <c r="AJ1254" s="92"/>
      <c r="AK1254" s="92"/>
      <c r="AL1254" s="92"/>
      <c r="AM1254" s="92"/>
      <c r="AN1254" s="92"/>
      <c r="AO1254" s="92"/>
      <c r="AP1254" s="92"/>
      <c r="AQ1254" s="92"/>
      <c r="AR1254" s="92"/>
      <c r="AS1254" s="92"/>
      <c r="AT1254" s="92"/>
      <c r="AU1254" s="92"/>
      <c r="AV1254" s="92"/>
      <c r="AW1254" s="92"/>
      <c r="AX1254" s="92"/>
      <c r="AY1254" s="92"/>
      <c r="AZ1254" s="92"/>
      <c r="BA1254" s="92"/>
      <c r="BB1254" s="92"/>
      <c r="BC1254" s="92"/>
      <c r="BD1254" s="92"/>
      <c r="BE1254" s="92"/>
      <c r="BF1254" s="92"/>
      <c r="BG1254" s="92"/>
      <c r="BH1254" s="92"/>
      <c r="BI1254" s="92"/>
      <c r="BJ1254" s="92"/>
      <c r="BK1254" s="92"/>
      <c r="BL1254" s="92"/>
      <c r="BM1254" s="92"/>
      <c r="BN1254" s="92"/>
      <c r="BO1254" s="92"/>
      <c r="BP1254" s="92"/>
      <c r="BQ1254" s="92"/>
      <c r="BR1254" s="92"/>
      <c r="BS1254" s="92"/>
      <c r="BT1254" s="92"/>
      <c r="BU1254" s="92"/>
      <c r="BV1254" s="92"/>
      <c r="BW1254" s="92"/>
      <c r="BX1254" s="92"/>
      <c r="BY1254" s="92"/>
      <c r="BZ1254" s="92"/>
      <c r="CA1254" s="92"/>
      <c r="CB1254" s="92"/>
      <c r="CC1254" s="92"/>
      <c r="CD1254" s="92"/>
      <c r="CE1254" s="92"/>
      <c r="CF1254" s="92"/>
      <c r="CG1254" s="92"/>
      <c r="CH1254" s="92"/>
      <c r="CI1254" s="92"/>
      <c r="CJ1254" s="92"/>
      <c r="CK1254" s="92"/>
      <c r="CL1254" s="92"/>
      <c r="CM1254" s="92"/>
      <c r="CN1254" s="92"/>
      <c r="CO1254" s="92"/>
      <c r="CP1254" s="92"/>
      <c r="CQ1254" s="92"/>
      <c r="CR1254" s="92"/>
      <c r="CS1254" s="92"/>
      <c r="CT1254" s="92"/>
      <c r="CU1254" s="92"/>
      <c r="CV1254" s="92"/>
      <c r="CW1254" s="92"/>
      <c r="CX1254" s="92"/>
      <c r="CY1254" s="92"/>
      <c r="CZ1254" s="92"/>
      <c r="DA1254" s="92"/>
      <c r="DB1254" s="92"/>
      <c r="DC1254" s="92"/>
      <c r="DD1254" s="92"/>
      <c r="DE1254" s="92"/>
      <c r="DF1254" s="92"/>
      <c r="DG1254" s="92"/>
      <c r="DH1254" s="92"/>
      <c r="DI1254" s="92"/>
      <c r="DJ1254" s="92"/>
      <c r="DK1254" s="92"/>
      <c r="DL1254" s="92"/>
      <c r="DM1254" s="92"/>
      <c r="DN1254" s="92"/>
      <c r="DO1254" s="92"/>
      <c r="DP1254" s="92"/>
      <c r="DQ1254" s="92"/>
      <c r="DR1254" s="92"/>
      <c r="DS1254" s="92"/>
      <c r="DT1254" s="92"/>
      <c r="DU1254" s="92"/>
      <c r="DV1254" s="92"/>
      <c r="DW1254" s="92"/>
      <c r="DX1254" s="92"/>
      <c r="DY1254" s="92"/>
      <c r="DZ1254" s="92"/>
      <c r="EA1254" s="92"/>
      <c r="EB1254" s="92"/>
      <c r="EC1254" s="92"/>
      <c r="ED1254" s="92"/>
      <c r="EE1254" s="92"/>
      <c r="EF1254" s="92"/>
      <c r="EG1254" s="92"/>
      <c r="EH1254" s="92"/>
      <c r="EI1254" s="92"/>
      <c r="EJ1254" s="92"/>
      <c r="EK1254" s="92"/>
      <c r="EL1254" s="92"/>
      <c r="EM1254" s="92"/>
      <c r="EN1254" s="92"/>
      <c r="EO1254" s="92"/>
      <c r="EP1254" s="92"/>
      <c r="EQ1254" s="92"/>
      <c r="ER1254" s="92"/>
      <c r="ES1254" s="92"/>
      <c r="ET1254" s="92"/>
      <c r="EU1254" s="92"/>
      <c r="EV1254" s="92"/>
      <c r="EW1254" s="92"/>
      <c r="EX1254" s="92"/>
      <c r="EY1254" s="92"/>
      <c r="EZ1254" s="92"/>
      <c r="FA1254" s="92"/>
      <c r="FB1254" s="92"/>
      <c r="FC1254" s="92"/>
      <c r="FD1254" s="92"/>
      <c r="FE1254" s="92"/>
      <c r="FF1254" s="92"/>
      <c r="FG1254" s="92"/>
      <c r="FH1254" s="92"/>
      <c r="FI1254" s="92"/>
      <c r="FJ1254" s="92"/>
      <c r="FK1254" s="92"/>
      <c r="FL1254" s="92"/>
      <c r="FM1254" s="92"/>
      <c r="FN1254" s="92"/>
      <c r="FO1254" s="92"/>
      <c r="FP1254" s="92"/>
      <c r="FQ1254" s="92"/>
      <c r="FR1254" s="92"/>
      <c r="FS1254" s="92"/>
      <c r="FT1254" s="92"/>
      <c r="FU1254" s="92"/>
      <c r="FV1254" s="92"/>
      <c r="FW1254" s="92"/>
      <c r="FX1254" s="92"/>
      <c r="FY1254" s="92"/>
      <c r="FZ1254" s="92"/>
      <c r="GA1254" s="92"/>
      <c r="GB1254" s="92"/>
      <c r="GC1254" s="92"/>
      <c r="GD1254" s="92"/>
      <c r="GE1254" s="92"/>
      <c r="GF1254" s="92"/>
      <c r="GG1254" s="92"/>
      <c r="GH1254" s="92"/>
      <c r="GI1254" s="92"/>
    </row>
    <row r="1255" spans="1:191" s="7" customFormat="1" ht="19.5" customHeight="1">
      <c r="A1255" s="36"/>
      <c r="B1255" s="28" t="s">
        <v>1303</v>
      </c>
      <c r="C1255" s="28" t="s">
        <v>1346</v>
      </c>
      <c r="D1255" s="29">
        <v>25122.8</v>
      </c>
      <c r="E1255" s="60">
        <v>26427.825</v>
      </c>
      <c r="F1255" s="35">
        <f>E1255-D1255</f>
        <v>1305.0250000000015</v>
      </c>
      <c r="G1255" s="35">
        <f>(E1255/D1255-1)*100</f>
        <v>5.194584202397823</v>
      </c>
      <c r="H1255" s="35">
        <f t="shared" si="67"/>
        <v>1.4412835158899462</v>
      </c>
      <c r="I1255" s="92"/>
      <c r="J1255" s="92"/>
      <c r="K1255" s="92"/>
      <c r="L1255" s="92"/>
      <c r="M1255" s="92"/>
      <c r="N1255" s="92"/>
      <c r="O1255" s="92"/>
      <c r="P1255" s="92"/>
      <c r="Q1255" s="92"/>
      <c r="R1255" s="92"/>
      <c r="S1255" s="92"/>
      <c r="T1255" s="92"/>
      <c r="U1255" s="92"/>
      <c r="V1255" s="92"/>
      <c r="W1255" s="92"/>
      <c r="X1255" s="92"/>
      <c r="Y1255" s="92"/>
      <c r="Z1255" s="92"/>
      <c r="AA1255" s="92"/>
      <c r="AB1255" s="92"/>
      <c r="AC1255" s="92"/>
      <c r="AD1255" s="92"/>
      <c r="AE1255" s="92"/>
      <c r="AF1255" s="92"/>
      <c r="AG1255" s="92"/>
      <c r="AH1255" s="92"/>
      <c r="AI1255" s="92"/>
      <c r="AJ1255" s="92"/>
      <c r="AK1255" s="92"/>
      <c r="AL1255" s="92"/>
      <c r="AM1255" s="92"/>
      <c r="AN1255" s="92"/>
      <c r="AO1255" s="92"/>
      <c r="AP1255" s="92"/>
      <c r="AQ1255" s="92"/>
      <c r="AR1255" s="92"/>
      <c r="AS1255" s="92"/>
      <c r="AT1255" s="92"/>
      <c r="AU1255" s="92"/>
      <c r="AV1255" s="92"/>
      <c r="AW1255" s="92"/>
      <c r="AX1255" s="92"/>
      <c r="AY1255" s="92"/>
      <c r="AZ1255" s="92"/>
      <c r="BA1255" s="92"/>
      <c r="BB1255" s="92"/>
      <c r="BC1255" s="92"/>
      <c r="BD1255" s="92"/>
      <c r="BE1255" s="92"/>
      <c r="BF1255" s="92"/>
      <c r="BG1255" s="92"/>
      <c r="BH1255" s="92"/>
      <c r="BI1255" s="92"/>
      <c r="BJ1255" s="92"/>
      <c r="BK1255" s="92"/>
      <c r="BL1255" s="92"/>
      <c r="BM1255" s="92"/>
      <c r="BN1255" s="92"/>
      <c r="BO1255" s="92"/>
      <c r="BP1255" s="92"/>
      <c r="BQ1255" s="92"/>
      <c r="BR1255" s="92"/>
      <c r="BS1255" s="92"/>
      <c r="BT1255" s="92"/>
      <c r="BU1255" s="92"/>
      <c r="BV1255" s="92"/>
      <c r="BW1255" s="92"/>
      <c r="BX1255" s="92"/>
      <c r="BY1255" s="92"/>
      <c r="BZ1255" s="92"/>
      <c r="CA1255" s="92"/>
      <c r="CB1255" s="92"/>
      <c r="CC1255" s="92"/>
      <c r="CD1255" s="92"/>
      <c r="CE1255" s="92"/>
      <c r="CF1255" s="92"/>
      <c r="CG1255" s="92"/>
      <c r="CH1255" s="92"/>
      <c r="CI1255" s="92"/>
      <c r="CJ1255" s="92"/>
      <c r="CK1255" s="92"/>
      <c r="CL1255" s="92"/>
      <c r="CM1255" s="92"/>
      <c r="CN1255" s="92"/>
      <c r="CO1255" s="92"/>
      <c r="CP1255" s="92"/>
      <c r="CQ1255" s="92"/>
      <c r="CR1255" s="92"/>
      <c r="CS1255" s="92"/>
      <c r="CT1255" s="92"/>
      <c r="CU1255" s="92"/>
      <c r="CV1255" s="92"/>
      <c r="CW1255" s="92"/>
      <c r="CX1255" s="92"/>
      <c r="CY1255" s="92"/>
      <c r="CZ1255" s="92"/>
      <c r="DA1255" s="92"/>
      <c r="DB1255" s="92"/>
      <c r="DC1255" s="92"/>
      <c r="DD1255" s="92"/>
      <c r="DE1255" s="92"/>
      <c r="DF1255" s="92"/>
      <c r="DG1255" s="92"/>
      <c r="DH1255" s="92"/>
      <c r="DI1255" s="92"/>
      <c r="DJ1255" s="92"/>
      <c r="DK1255" s="92"/>
      <c r="DL1255" s="92"/>
      <c r="DM1255" s="92"/>
      <c r="DN1255" s="92"/>
      <c r="DO1255" s="92"/>
      <c r="DP1255" s="92"/>
      <c r="DQ1255" s="92"/>
      <c r="DR1255" s="92"/>
      <c r="DS1255" s="92"/>
      <c r="DT1255" s="92"/>
      <c r="DU1255" s="92"/>
      <c r="DV1255" s="92"/>
      <c r="DW1255" s="92"/>
      <c r="DX1255" s="92"/>
      <c r="DY1255" s="92"/>
      <c r="DZ1255" s="92"/>
      <c r="EA1255" s="92"/>
      <c r="EB1255" s="92"/>
      <c r="EC1255" s="92"/>
      <c r="ED1255" s="92"/>
      <c r="EE1255" s="92"/>
      <c r="EF1255" s="92"/>
      <c r="EG1255" s="92"/>
      <c r="EH1255" s="92"/>
      <c r="EI1255" s="92"/>
      <c r="EJ1255" s="92"/>
      <c r="EK1255" s="92"/>
      <c r="EL1255" s="92"/>
      <c r="EM1255" s="92"/>
      <c r="EN1255" s="92"/>
      <c r="EO1255" s="92"/>
      <c r="EP1255" s="92"/>
      <c r="EQ1255" s="92"/>
      <c r="ER1255" s="92"/>
      <c r="ES1255" s="92"/>
      <c r="ET1255" s="92"/>
      <c r="EU1255" s="92"/>
      <c r="EV1255" s="92"/>
      <c r="EW1255" s="92"/>
      <c r="EX1255" s="92"/>
      <c r="EY1255" s="92"/>
      <c r="EZ1255" s="92"/>
      <c r="FA1255" s="92"/>
      <c r="FB1255" s="92"/>
      <c r="FC1255" s="92"/>
      <c r="FD1255" s="92"/>
      <c r="FE1255" s="92"/>
      <c r="FF1255" s="92"/>
      <c r="FG1255" s="92"/>
      <c r="FH1255" s="92"/>
      <c r="FI1255" s="92"/>
      <c r="FJ1255" s="92"/>
      <c r="FK1255" s="92"/>
      <c r="FL1255" s="92"/>
      <c r="FM1255" s="92"/>
      <c r="FN1255" s="92"/>
      <c r="FO1255" s="92"/>
      <c r="FP1255" s="92"/>
      <c r="FQ1255" s="92"/>
      <c r="FR1255" s="92"/>
      <c r="FS1255" s="92"/>
      <c r="FT1255" s="92"/>
      <c r="FU1255" s="92"/>
      <c r="FV1255" s="92"/>
      <c r="FW1255" s="92"/>
      <c r="FX1255" s="92"/>
      <c r="FY1255" s="92"/>
      <c r="FZ1255" s="92"/>
      <c r="GA1255" s="92"/>
      <c r="GB1255" s="92"/>
      <c r="GC1255" s="92"/>
      <c r="GD1255" s="92"/>
      <c r="GE1255" s="92"/>
      <c r="GF1255" s="92"/>
      <c r="GG1255" s="92"/>
      <c r="GH1255" s="92"/>
      <c r="GI1255" s="92"/>
    </row>
    <row r="1256" spans="1:191" s="7" customFormat="1" ht="18" customHeight="1">
      <c r="A1256" s="36"/>
      <c r="B1256" s="28" t="s">
        <v>1156</v>
      </c>
      <c r="C1256" s="28" t="s">
        <v>1157</v>
      </c>
      <c r="D1256" s="29">
        <v>53593.8</v>
      </c>
      <c r="E1256" s="60">
        <v>56311.05</v>
      </c>
      <c r="F1256" s="35">
        <f t="shared" si="66"/>
        <v>2717.25</v>
      </c>
      <c r="G1256" s="35">
        <f t="shared" si="65"/>
        <v>5.070082733450509</v>
      </c>
      <c r="H1256" s="35">
        <f t="shared" si="67"/>
        <v>1.3212242095540727</v>
      </c>
      <c r="I1256" s="92"/>
      <c r="J1256" s="92"/>
      <c r="K1256" s="92"/>
      <c r="L1256" s="92"/>
      <c r="M1256" s="92"/>
      <c r="N1256" s="92"/>
      <c r="O1256" s="92"/>
      <c r="P1256" s="92"/>
      <c r="Q1256" s="92"/>
      <c r="R1256" s="92"/>
      <c r="S1256" s="92"/>
      <c r="T1256" s="92"/>
      <c r="U1256" s="92"/>
      <c r="V1256" s="92"/>
      <c r="W1256" s="92"/>
      <c r="X1256" s="92"/>
      <c r="Y1256" s="92"/>
      <c r="Z1256" s="92"/>
      <c r="AA1256" s="92"/>
      <c r="AB1256" s="92"/>
      <c r="AC1256" s="92"/>
      <c r="AD1256" s="92"/>
      <c r="AE1256" s="92"/>
      <c r="AF1256" s="92"/>
      <c r="AG1256" s="92"/>
      <c r="AH1256" s="92"/>
      <c r="AI1256" s="92"/>
      <c r="AJ1256" s="92"/>
      <c r="AK1256" s="92"/>
      <c r="AL1256" s="92"/>
      <c r="AM1256" s="92"/>
      <c r="AN1256" s="92"/>
      <c r="AO1256" s="92"/>
      <c r="AP1256" s="92"/>
      <c r="AQ1256" s="92"/>
      <c r="AR1256" s="92"/>
      <c r="AS1256" s="92"/>
      <c r="AT1256" s="92"/>
      <c r="AU1256" s="92"/>
      <c r="AV1256" s="92"/>
      <c r="AW1256" s="92"/>
      <c r="AX1256" s="92"/>
      <c r="AY1256" s="92"/>
      <c r="AZ1256" s="92"/>
      <c r="BA1256" s="92"/>
      <c r="BB1256" s="92"/>
      <c r="BC1256" s="92"/>
      <c r="BD1256" s="92"/>
      <c r="BE1256" s="92"/>
      <c r="BF1256" s="92"/>
      <c r="BG1256" s="92"/>
      <c r="BH1256" s="92"/>
      <c r="BI1256" s="92"/>
      <c r="BJ1256" s="92"/>
      <c r="BK1256" s="92"/>
      <c r="BL1256" s="92"/>
      <c r="BM1256" s="92"/>
      <c r="BN1256" s="92"/>
      <c r="BO1256" s="92"/>
      <c r="BP1256" s="92"/>
      <c r="BQ1256" s="92"/>
      <c r="BR1256" s="92"/>
      <c r="BS1256" s="92"/>
      <c r="BT1256" s="92"/>
      <c r="BU1256" s="92"/>
      <c r="BV1256" s="92"/>
      <c r="BW1256" s="92"/>
      <c r="BX1256" s="92"/>
      <c r="BY1256" s="92"/>
      <c r="BZ1256" s="92"/>
      <c r="CA1256" s="92"/>
      <c r="CB1256" s="92"/>
      <c r="CC1256" s="92"/>
      <c r="CD1256" s="92"/>
      <c r="CE1256" s="92"/>
      <c r="CF1256" s="92"/>
      <c r="CG1256" s="92"/>
      <c r="CH1256" s="92"/>
      <c r="CI1256" s="92"/>
      <c r="CJ1256" s="92"/>
      <c r="CK1256" s="92"/>
      <c r="CL1256" s="92"/>
      <c r="CM1256" s="92"/>
      <c r="CN1256" s="92"/>
      <c r="CO1256" s="92"/>
      <c r="CP1256" s="92"/>
      <c r="CQ1256" s="92"/>
      <c r="CR1256" s="92"/>
      <c r="CS1256" s="92"/>
      <c r="CT1256" s="92"/>
      <c r="CU1256" s="92"/>
      <c r="CV1256" s="92"/>
      <c r="CW1256" s="92"/>
      <c r="CX1256" s="92"/>
      <c r="CY1256" s="92"/>
      <c r="CZ1256" s="92"/>
      <c r="DA1256" s="92"/>
      <c r="DB1256" s="92"/>
      <c r="DC1256" s="92"/>
      <c r="DD1256" s="92"/>
      <c r="DE1256" s="92"/>
      <c r="DF1256" s="92"/>
      <c r="DG1256" s="92"/>
      <c r="DH1256" s="92"/>
      <c r="DI1256" s="92"/>
      <c r="DJ1256" s="92"/>
      <c r="DK1256" s="92"/>
      <c r="DL1256" s="92"/>
      <c r="DM1256" s="92"/>
      <c r="DN1256" s="92"/>
      <c r="DO1256" s="92"/>
      <c r="DP1256" s="92"/>
      <c r="DQ1256" s="92"/>
      <c r="DR1256" s="92"/>
      <c r="DS1256" s="92"/>
      <c r="DT1256" s="92"/>
      <c r="DU1256" s="92"/>
      <c r="DV1256" s="92"/>
      <c r="DW1256" s="92"/>
      <c r="DX1256" s="92"/>
      <c r="DY1256" s="92"/>
      <c r="DZ1256" s="92"/>
      <c r="EA1256" s="92"/>
      <c r="EB1256" s="92"/>
      <c r="EC1256" s="92"/>
      <c r="ED1256" s="92"/>
      <c r="EE1256" s="92"/>
      <c r="EF1256" s="92"/>
      <c r="EG1256" s="92"/>
      <c r="EH1256" s="92"/>
      <c r="EI1256" s="92"/>
      <c r="EJ1256" s="92"/>
      <c r="EK1256" s="92"/>
      <c r="EL1256" s="92"/>
      <c r="EM1256" s="92"/>
      <c r="EN1256" s="92"/>
      <c r="EO1256" s="92"/>
      <c r="EP1256" s="92"/>
      <c r="EQ1256" s="92"/>
      <c r="ER1256" s="92"/>
      <c r="ES1256" s="92"/>
      <c r="ET1256" s="92"/>
      <c r="EU1256" s="92"/>
      <c r="EV1256" s="92"/>
      <c r="EW1256" s="92"/>
      <c r="EX1256" s="92"/>
      <c r="EY1256" s="92"/>
      <c r="EZ1256" s="92"/>
      <c r="FA1256" s="92"/>
      <c r="FB1256" s="92"/>
      <c r="FC1256" s="92"/>
      <c r="FD1256" s="92"/>
      <c r="FE1256" s="92"/>
      <c r="FF1256" s="92"/>
      <c r="FG1256" s="92"/>
      <c r="FH1256" s="92"/>
      <c r="FI1256" s="92"/>
      <c r="FJ1256" s="92"/>
      <c r="FK1256" s="92"/>
      <c r="FL1256" s="92"/>
      <c r="FM1256" s="92"/>
      <c r="FN1256" s="92"/>
      <c r="FO1256" s="92"/>
      <c r="FP1256" s="92"/>
      <c r="FQ1256" s="92"/>
      <c r="FR1256" s="92"/>
      <c r="FS1256" s="92"/>
      <c r="FT1256" s="92"/>
      <c r="FU1256" s="92"/>
      <c r="FV1256" s="92"/>
      <c r="FW1256" s="92"/>
      <c r="FX1256" s="92"/>
      <c r="FY1256" s="92"/>
      <c r="FZ1256" s="92"/>
      <c r="GA1256" s="92"/>
      <c r="GB1256" s="92"/>
      <c r="GC1256" s="92"/>
      <c r="GD1256" s="92"/>
      <c r="GE1256" s="92"/>
      <c r="GF1256" s="92"/>
      <c r="GG1256" s="92"/>
      <c r="GH1256" s="92"/>
      <c r="GI1256" s="92"/>
    </row>
    <row r="1257" spans="1:191" s="7" customFormat="1" ht="18.75" customHeight="1">
      <c r="A1257" s="36"/>
      <c r="B1257" s="28" t="s">
        <v>1457</v>
      </c>
      <c r="C1257" s="28" t="s">
        <v>1165</v>
      </c>
      <c r="D1257" s="29">
        <v>17966.4</v>
      </c>
      <c r="E1257" s="60">
        <v>17496.5</v>
      </c>
      <c r="F1257" s="35">
        <f t="shared" si="66"/>
        <v>-469.90000000000146</v>
      </c>
      <c r="G1257" s="35">
        <f t="shared" si="65"/>
        <v>-2.6154377059399825</v>
      </c>
      <c r="H1257" s="35">
        <f t="shared" si="67"/>
        <v>-6.0900799347671235</v>
      </c>
      <c r="I1257" s="92"/>
      <c r="J1257" s="92"/>
      <c r="K1257" s="92"/>
      <c r="L1257" s="92"/>
      <c r="M1257" s="92"/>
      <c r="N1257" s="92"/>
      <c r="O1257" s="92"/>
      <c r="P1257" s="92"/>
      <c r="Q1257" s="92"/>
      <c r="R1257" s="92"/>
      <c r="S1257" s="92"/>
      <c r="T1257" s="92"/>
      <c r="U1257" s="92"/>
      <c r="V1257" s="92"/>
      <c r="W1257" s="92"/>
      <c r="X1257" s="92"/>
      <c r="Y1257" s="92"/>
      <c r="Z1257" s="92"/>
      <c r="AA1257" s="92"/>
      <c r="AB1257" s="92"/>
      <c r="AC1257" s="92"/>
      <c r="AD1257" s="92"/>
      <c r="AE1257" s="92"/>
      <c r="AF1257" s="92"/>
      <c r="AG1257" s="92"/>
      <c r="AH1257" s="92"/>
      <c r="AI1257" s="92"/>
      <c r="AJ1257" s="92"/>
      <c r="AK1257" s="92"/>
      <c r="AL1257" s="92"/>
      <c r="AM1257" s="92"/>
      <c r="AN1257" s="92"/>
      <c r="AO1257" s="92"/>
      <c r="AP1257" s="92"/>
      <c r="AQ1257" s="92"/>
      <c r="AR1257" s="92"/>
      <c r="AS1257" s="92"/>
      <c r="AT1257" s="92"/>
      <c r="AU1257" s="92"/>
      <c r="AV1257" s="92"/>
      <c r="AW1257" s="92"/>
      <c r="AX1257" s="92"/>
      <c r="AY1257" s="92"/>
      <c r="AZ1257" s="92"/>
      <c r="BA1257" s="92"/>
      <c r="BB1257" s="92"/>
      <c r="BC1257" s="92"/>
      <c r="BD1257" s="92"/>
      <c r="BE1257" s="92"/>
      <c r="BF1257" s="92"/>
      <c r="BG1257" s="92"/>
      <c r="BH1257" s="92"/>
      <c r="BI1257" s="92"/>
      <c r="BJ1257" s="92"/>
      <c r="BK1257" s="92"/>
      <c r="BL1257" s="92"/>
      <c r="BM1257" s="92"/>
      <c r="BN1257" s="92"/>
      <c r="BO1257" s="92"/>
      <c r="BP1257" s="92"/>
      <c r="BQ1257" s="92"/>
      <c r="BR1257" s="92"/>
      <c r="BS1257" s="92"/>
      <c r="BT1257" s="92"/>
      <c r="BU1257" s="92"/>
      <c r="BV1257" s="92"/>
      <c r="BW1257" s="92"/>
      <c r="BX1257" s="92"/>
      <c r="BY1257" s="92"/>
      <c r="BZ1257" s="92"/>
      <c r="CA1257" s="92"/>
      <c r="CB1257" s="92"/>
      <c r="CC1257" s="92"/>
      <c r="CD1257" s="92"/>
      <c r="CE1257" s="92"/>
      <c r="CF1257" s="92"/>
      <c r="CG1257" s="92"/>
      <c r="CH1257" s="92"/>
      <c r="CI1257" s="92"/>
      <c r="CJ1257" s="92"/>
      <c r="CK1257" s="92"/>
      <c r="CL1257" s="92"/>
      <c r="CM1257" s="92"/>
      <c r="CN1257" s="92"/>
      <c r="CO1257" s="92"/>
      <c r="CP1257" s="92"/>
      <c r="CQ1257" s="92"/>
      <c r="CR1257" s="92"/>
      <c r="CS1257" s="92"/>
      <c r="CT1257" s="92"/>
      <c r="CU1257" s="92"/>
      <c r="CV1257" s="92"/>
      <c r="CW1257" s="92"/>
      <c r="CX1257" s="92"/>
      <c r="CY1257" s="92"/>
      <c r="CZ1257" s="92"/>
      <c r="DA1257" s="92"/>
      <c r="DB1257" s="92"/>
      <c r="DC1257" s="92"/>
      <c r="DD1257" s="92"/>
      <c r="DE1257" s="92"/>
      <c r="DF1257" s="92"/>
      <c r="DG1257" s="92"/>
      <c r="DH1257" s="92"/>
      <c r="DI1257" s="92"/>
      <c r="DJ1257" s="92"/>
      <c r="DK1257" s="92"/>
      <c r="DL1257" s="92"/>
      <c r="DM1257" s="92"/>
      <c r="DN1257" s="92"/>
      <c r="DO1257" s="92"/>
      <c r="DP1257" s="92"/>
      <c r="DQ1257" s="92"/>
      <c r="DR1257" s="92"/>
      <c r="DS1257" s="92"/>
      <c r="DT1257" s="92"/>
      <c r="DU1257" s="92"/>
      <c r="DV1257" s="92"/>
      <c r="DW1257" s="92"/>
      <c r="DX1257" s="92"/>
      <c r="DY1257" s="92"/>
      <c r="DZ1257" s="92"/>
      <c r="EA1257" s="92"/>
      <c r="EB1257" s="92"/>
      <c r="EC1257" s="92"/>
      <c r="ED1257" s="92"/>
      <c r="EE1257" s="92"/>
      <c r="EF1257" s="92"/>
      <c r="EG1257" s="92"/>
      <c r="EH1257" s="92"/>
      <c r="EI1257" s="92"/>
      <c r="EJ1257" s="92"/>
      <c r="EK1257" s="92"/>
      <c r="EL1257" s="92"/>
      <c r="EM1257" s="92"/>
      <c r="EN1257" s="92"/>
      <c r="EO1257" s="92"/>
      <c r="EP1257" s="92"/>
      <c r="EQ1257" s="92"/>
      <c r="ER1257" s="92"/>
      <c r="ES1257" s="92"/>
      <c r="ET1257" s="92"/>
      <c r="EU1257" s="92"/>
      <c r="EV1257" s="92"/>
      <c r="EW1257" s="92"/>
      <c r="EX1257" s="92"/>
      <c r="EY1257" s="92"/>
      <c r="EZ1257" s="92"/>
      <c r="FA1257" s="92"/>
      <c r="FB1257" s="92"/>
      <c r="FC1257" s="92"/>
      <c r="FD1257" s="92"/>
      <c r="FE1257" s="92"/>
      <c r="FF1257" s="92"/>
      <c r="FG1257" s="92"/>
      <c r="FH1257" s="92"/>
      <c r="FI1257" s="92"/>
      <c r="FJ1257" s="92"/>
      <c r="FK1257" s="92"/>
      <c r="FL1257" s="92"/>
      <c r="FM1257" s="92"/>
      <c r="FN1257" s="92"/>
      <c r="FO1257" s="92"/>
      <c r="FP1257" s="92"/>
      <c r="FQ1257" s="92"/>
      <c r="FR1257" s="92"/>
      <c r="FS1257" s="92"/>
      <c r="FT1257" s="92"/>
      <c r="FU1257" s="92"/>
      <c r="FV1257" s="92"/>
      <c r="FW1257" s="92"/>
      <c r="FX1257" s="92"/>
      <c r="FY1257" s="92"/>
      <c r="FZ1257" s="92"/>
      <c r="GA1257" s="92"/>
      <c r="GB1257" s="92"/>
      <c r="GC1257" s="92"/>
      <c r="GD1257" s="92"/>
      <c r="GE1257" s="92"/>
      <c r="GF1257" s="92"/>
      <c r="GG1257" s="92"/>
      <c r="GH1257" s="92"/>
      <c r="GI1257" s="92"/>
    </row>
    <row r="1258" spans="1:8" ht="18.75" customHeight="1">
      <c r="A1258" s="28"/>
      <c r="B1258" s="28" t="s">
        <v>1335</v>
      </c>
      <c r="C1258" s="28" t="s">
        <v>1158</v>
      </c>
      <c r="D1258" s="29">
        <v>93503.2</v>
      </c>
      <c r="E1258" s="60">
        <v>88752.475</v>
      </c>
      <c r="F1258" s="35">
        <f t="shared" si="66"/>
        <v>-4750.724999999991</v>
      </c>
      <c r="G1258" s="35">
        <f t="shared" si="65"/>
        <v>-5.080815415942974</v>
      </c>
      <c r="H1258" s="35">
        <f t="shared" si="67"/>
        <v>-8.4674939542283</v>
      </c>
    </row>
    <row r="1259" spans="1:8" ht="20.25" customHeight="1">
      <c r="A1259" s="28"/>
      <c r="B1259" s="28" t="s">
        <v>1455</v>
      </c>
      <c r="C1259" s="28" t="s">
        <v>1164</v>
      </c>
      <c r="D1259" s="29">
        <v>52132.6</v>
      </c>
      <c r="E1259" s="60">
        <v>47521.675</v>
      </c>
      <c r="F1259" s="35">
        <f t="shared" si="66"/>
        <v>-4610.924999999996</v>
      </c>
      <c r="G1259" s="35">
        <f t="shared" si="65"/>
        <v>-8.844609706786144</v>
      </c>
      <c r="H1259" s="35">
        <f t="shared" si="67"/>
        <v>-12.0969975702919</v>
      </c>
    </row>
    <row r="1260" spans="1:8" ht="29.25" customHeight="1">
      <c r="A1260" s="28"/>
      <c r="B1260" s="76" t="s">
        <v>1462</v>
      </c>
      <c r="C1260" s="89" t="s">
        <v>1169</v>
      </c>
      <c r="D1260" s="85">
        <v>15680.5</v>
      </c>
      <c r="E1260" s="87">
        <v>12580.95</v>
      </c>
      <c r="F1260" s="80">
        <f t="shared" si="66"/>
        <v>-3099.5499999999993</v>
      </c>
      <c r="G1260" s="80">
        <f t="shared" si="65"/>
        <v>-19.76690794298651</v>
      </c>
      <c r="H1260" s="80">
        <f t="shared" si="67"/>
        <v>-22.629592574343928</v>
      </c>
    </row>
    <row r="1261" spans="1:8" ht="21" customHeight="1">
      <c r="A1261" s="28"/>
      <c r="B1261" s="28" t="s">
        <v>1411</v>
      </c>
      <c r="C1261" s="28" t="s">
        <v>1171</v>
      </c>
      <c r="D1261" s="29">
        <v>170822.7</v>
      </c>
      <c r="E1261" s="60">
        <v>107784.1</v>
      </c>
      <c r="F1261" s="35">
        <f t="shared" si="66"/>
        <v>-63038.600000000006</v>
      </c>
      <c r="G1261" s="35">
        <f>(E1261/D1261-1)*100</f>
        <v>-36.90294088549122</v>
      </c>
      <c r="H1261" s="35">
        <f t="shared" si="67"/>
        <v>-39.15421871587325</v>
      </c>
    </row>
    <row r="1262" spans="1:8" ht="23.25" customHeight="1">
      <c r="A1262" s="28"/>
      <c r="B1262" s="76" t="s">
        <v>1460</v>
      </c>
      <c r="C1262" s="88" t="s">
        <v>1168</v>
      </c>
      <c r="D1262" s="85">
        <v>33003.7</v>
      </c>
      <c r="E1262" s="87">
        <v>13859.575</v>
      </c>
      <c r="F1262" s="80">
        <f t="shared" si="66"/>
        <v>-19144.124999999996</v>
      </c>
      <c r="G1262" s="80">
        <f t="shared" si="65"/>
        <v>-58.00599629738483</v>
      </c>
      <c r="H1262" s="80">
        <f t="shared" si="67"/>
        <v>-59.50432555189267</v>
      </c>
    </row>
    <row r="1263" spans="1:8" ht="21" customHeight="1">
      <c r="A1263" s="28"/>
      <c r="B1263" s="76" t="s">
        <v>1364</v>
      </c>
      <c r="C1263" s="88" t="s">
        <v>1167</v>
      </c>
      <c r="D1263" s="85">
        <v>113550.7</v>
      </c>
      <c r="E1263" s="87">
        <v>7032.55</v>
      </c>
      <c r="F1263" s="80">
        <f t="shared" si="66"/>
        <v>-106518.15</v>
      </c>
      <c r="G1263" s="80">
        <f t="shared" si="65"/>
        <v>-93.8066872331038</v>
      </c>
      <c r="H1263" s="80">
        <f t="shared" si="67"/>
        <v>-94.02766215530156</v>
      </c>
    </row>
    <row r="1264" spans="1:8" ht="19.5" customHeight="1">
      <c r="A1264" s="28"/>
      <c r="B1264" s="28" t="s">
        <v>893</v>
      </c>
      <c r="C1264" s="28" t="s">
        <v>1150</v>
      </c>
      <c r="D1264" s="29">
        <v>65359</v>
      </c>
      <c r="E1264" s="50">
        <v>0</v>
      </c>
      <c r="F1264" s="35">
        <f t="shared" si="66"/>
        <v>-65359</v>
      </c>
      <c r="G1264" s="35">
        <f t="shared" si="65"/>
        <v>-100</v>
      </c>
      <c r="H1264" s="35">
        <f t="shared" si="67"/>
        <v>-100</v>
      </c>
    </row>
    <row r="1265" spans="1:8" s="101" customFormat="1" ht="19.5" customHeight="1" thickBot="1">
      <c r="A1265" s="44"/>
      <c r="B1265" s="44">
        <v>413</v>
      </c>
      <c r="C1265" s="44" t="s">
        <v>1170</v>
      </c>
      <c r="D1265" s="46">
        <v>8213.7</v>
      </c>
      <c r="E1265" s="61"/>
      <c r="F1265" s="48">
        <f t="shared" si="66"/>
        <v>-8213.7</v>
      </c>
      <c r="G1265" s="48">
        <f t="shared" si="65"/>
        <v>-100</v>
      </c>
      <c r="H1265" s="48">
        <f t="shared" si="67"/>
        <v>-100</v>
      </c>
    </row>
    <row r="1266" spans="1:8" ht="6.75" customHeight="1">
      <c r="A1266" s="28"/>
      <c r="B1266" s="28"/>
      <c r="C1266" s="28"/>
      <c r="D1266" s="29"/>
      <c r="E1266" s="60"/>
      <c r="F1266" s="35"/>
      <c r="G1266" s="35"/>
      <c r="H1266" s="35"/>
    </row>
    <row r="1267" spans="1:8" ht="12.75" customHeight="1">
      <c r="A1267" s="366" t="s">
        <v>532</v>
      </c>
      <c r="B1267" s="366"/>
      <c r="C1267" s="366"/>
      <c r="D1267" s="366"/>
      <c r="E1267" s="366"/>
      <c r="F1267" s="366"/>
      <c r="G1267" s="366"/>
      <c r="H1267" s="366"/>
    </row>
    <row r="1268" spans="1:8" ht="12.75" customHeight="1">
      <c r="A1268" s="366" t="s">
        <v>1295</v>
      </c>
      <c r="B1268" s="366"/>
      <c r="C1268" s="366"/>
      <c r="D1268" s="366"/>
      <c r="E1268" s="366"/>
      <c r="F1268" s="366"/>
      <c r="G1268" s="366"/>
      <c r="H1268" s="366"/>
    </row>
    <row r="1269" spans="1:8" ht="12.75" customHeight="1">
      <c r="A1269" s="369" t="s">
        <v>1005</v>
      </c>
      <c r="B1269" s="369"/>
      <c r="C1269" s="369"/>
      <c r="D1269" s="369"/>
      <c r="E1269" s="369"/>
      <c r="F1269" s="369"/>
      <c r="G1269" s="369"/>
      <c r="H1269" s="369"/>
    </row>
    <row r="1270" spans="1:8" ht="13.5" customHeight="1" thickBot="1">
      <c r="A1270" s="370" t="s">
        <v>1006</v>
      </c>
      <c r="B1270" s="370"/>
      <c r="C1270" s="370"/>
      <c r="D1270" s="370"/>
      <c r="E1270" s="370"/>
      <c r="F1270" s="370"/>
      <c r="G1270" s="370"/>
      <c r="H1270" s="100"/>
    </row>
    <row r="1271" spans="1:8" ht="33.75" customHeight="1">
      <c r="A1271" s="281"/>
      <c r="B1271" s="382" t="s">
        <v>989</v>
      </c>
      <c r="C1271" s="382"/>
      <c r="D1271" s="282" t="s">
        <v>994</v>
      </c>
      <c r="E1271" s="260" t="s">
        <v>995</v>
      </c>
      <c r="F1271" s="260" t="s">
        <v>1297</v>
      </c>
      <c r="G1271" s="283" t="s">
        <v>1298</v>
      </c>
      <c r="H1271" s="260" t="s">
        <v>1299</v>
      </c>
    </row>
    <row r="1272" spans="1:8" ht="12" customHeight="1" thickBot="1">
      <c r="A1272" s="266"/>
      <c r="B1272" s="263"/>
      <c r="C1272" s="263"/>
      <c r="D1272" s="264">
        <v>2002</v>
      </c>
      <c r="E1272" s="264">
        <v>2003</v>
      </c>
      <c r="F1272" s="265" t="s">
        <v>1300</v>
      </c>
      <c r="G1272" s="265" t="s">
        <v>1301</v>
      </c>
      <c r="H1272" s="265" t="s">
        <v>1301</v>
      </c>
    </row>
    <row r="1273" spans="1:191" s="8" customFormat="1" ht="17.25" customHeight="1">
      <c r="A1273" s="383" t="s">
        <v>1173</v>
      </c>
      <c r="B1273" s="383"/>
      <c r="C1273" s="383"/>
      <c r="D1273" s="27">
        <f>SUM(D1274:D1276)</f>
        <v>524730</v>
      </c>
      <c r="E1273" s="27">
        <f>SUM(E1274:E1276)</f>
        <v>533610</v>
      </c>
      <c r="F1273" s="34">
        <f t="shared" si="66"/>
        <v>8880</v>
      </c>
      <c r="G1273" s="52">
        <f aca="true" t="shared" si="68" ref="G1273:G1312">(E1273/D1273-1)*100</f>
        <v>1.6922988965753838</v>
      </c>
      <c r="H1273" s="34">
        <f t="shared" si="67"/>
        <v>-1.9360416511348677</v>
      </c>
      <c r="I1273" s="91"/>
      <c r="J1273" s="91"/>
      <c r="K1273" s="91"/>
      <c r="L1273" s="91"/>
      <c r="M1273" s="91"/>
      <c r="N1273" s="91"/>
      <c r="O1273" s="91"/>
      <c r="P1273" s="91"/>
      <c r="Q1273" s="91"/>
      <c r="R1273" s="91"/>
      <c r="S1273" s="91"/>
      <c r="T1273" s="91"/>
      <c r="U1273" s="91"/>
      <c r="V1273" s="91"/>
      <c r="W1273" s="91"/>
      <c r="X1273" s="91"/>
      <c r="Y1273" s="91"/>
      <c r="Z1273" s="91"/>
      <c r="AA1273" s="91"/>
      <c r="AB1273" s="91"/>
      <c r="AC1273" s="91"/>
      <c r="AD1273" s="91"/>
      <c r="AE1273" s="91"/>
      <c r="AF1273" s="91"/>
      <c r="AG1273" s="91"/>
      <c r="AH1273" s="91"/>
      <c r="AI1273" s="91"/>
      <c r="AJ1273" s="91"/>
      <c r="AK1273" s="91"/>
      <c r="AL1273" s="91"/>
      <c r="AM1273" s="91"/>
      <c r="AN1273" s="91"/>
      <c r="AO1273" s="91"/>
      <c r="AP1273" s="91"/>
      <c r="AQ1273" s="91"/>
      <c r="AR1273" s="91"/>
      <c r="AS1273" s="91"/>
      <c r="AT1273" s="91"/>
      <c r="AU1273" s="91"/>
      <c r="AV1273" s="91"/>
      <c r="AW1273" s="91"/>
      <c r="AX1273" s="91"/>
      <c r="AY1273" s="91"/>
      <c r="AZ1273" s="91"/>
      <c r="BA1273" s="91"/>
      <c r="BB1273" s="91"/>
      <c r="BC1273" s="91"/>
      <c r="BD1273" s="91"/>
      <c r="BE1273" s="91"/>
      <c r="BF1273" s="91"/>
      <c r="BG1273" s="91"/>
      <c r="BH1273" s="91"/>
      <c r="BI1273" s="91"/>
      <c r="BJ1273" s="91"/>
      <c r="BK1273" s="91"/>
      <c r="BL1273" s="91"/>
      <c r="BM1273" s="91"/>
      <c r="BN1273" s="91"/>
      <c r="BO1273" s="91"/>
      <c r="BP1273" s="91"/>
      <c r="BQ1273" s="91"/>
      <c r="BR1273" s="91"/>
      <c r="BS1273" s="91"/>
      <c r="BT1273" s="91"/>
      <c r="BU1273" s="91"/>
      <c r="BV1273" s="91"/>
      <c r="BW1273" s="91"/>
      <c r="BX1273" s="91"/>
      <c r="BY1273" s="91"/>
      <c r="BZ1273" s="91"/>
      <c r="CA1273" s="91"/>
      <c r="CB1273" s="91"/>
      <c r="CC1273" s="91"/>
      <c r="CD1273" s="91"/>
      <c r="CE1273" s="91"/>
      <c r="CF1273" s="91"/>
      <c r="CG1273" s="91"/>
      <c r="CH1273" s="91"/>
      <c r="CI1273" s="91"/>
      <c r="CJ1273" s="91"/>
      <c r="CK1273" s="91"/>
      <c r="CL1273" s="91"/>
      <c r="CM1273" s="91"/>
      <c r="CN1273" s="91"/>
      <c r="CO1273" s="91"/>
      <c r="CP1273" s="91"/>
      <c r="CQ1273" s="91"/>
      <c r="CR1273" s="91"/>
      <c r="CS1273" s="91"/>
      <c r="CT1273" s="91"/>
      <c r="CU1273" s="91"/>
      <c r="CV1273" s="91"/>
      <c r="CW1273" s="91"/>
      <c r="CX1273" s="91"/>
      <c r="CY1273" s="91"/>
      <c r="CZ1273" s="91"/>
      <c r="DA1273" s="91"/>
      <c r="DB1273" s="91"/>
      <c r="DC1273" s="91"/>
      <c r="DD1273" s="91"/>
      <c r="DE1273" s="91"/>
      <c r="DF1273" s="91"/>
      <c r="DG1273" s="91"/>
      <c r="DH1273" s="91"/>
      <c r="DI1273" s="91"/>
      <c r="DJ1273" s="91"/>
      <c r="DK1273" s="91"/>
      <c r="DL1273" s="91"/>
      <c r="DM1273" s="91"/>
      <c r="DN1273" s="91"/>
      <c r="DO1273" s="91"/>
      <c r="DP1273" s="91"/>
      <c r="DQ1273" s="91"/>
      <c r="DR1273" s="91"/>
      <c r="DS1273" s="91"/>
      <c r="DT1273" s="91"/>
      <c r="DU1273" s="91"/>
      <c r="DV1273" s="91"/>
      <c r="DW1273" s="91"/>
      <c r="DX1273" s="91"/>
      <c r="DY1273" s="91"/>
      <c r="DZ1273" s="91"/>
      <c r="EA1273" s="91"/>
      <c r="EB1273" s="91"/>
      <c r="EC1273" s="91"/>
      <c r="ED1273" s="91"/>
      <c r="EE1273" s="91"/>
      <c r="EF1273" s="91"/>
      <c r="EG1273" s="91"/>
      <c r="EH1273" s="91"/>
      <c r="EI1273" s="91"/>
      <c r="EJ1273" s="91"/>
      <c r="EK1273" s="91"/>
      <c r="EL1273" s="91"/>
      <c r="EM1273" s="91"/>
      <c r="EN1273" s="91"/>
      <c r="EO1273" s="91"/>
      <c r="EP1273" s="91"/>
      <c r="EQ1273" s="91"/>
      <c r="ER1273" s="91"/>
      <c r="ES1273" s="91"/>
      <c r="ET1273" s="91"/>
      <c r="EU1273" s="91"/>
      <c r="EV1273" s="91"/>
      <c r="EW1273" s="91"/>
      <c r="EX1273" s="91"/>
      <c r="EY1273" s="91"/>
      <c r="EZ1273" s="91"/>
      <c r="FA1273" s="91"/>
      <c r="FB1273" s="91"/>
      <c r="FC1273" s="91"/>
      <c r="FD1273" s="91"/>
      <c r="FE1273" s="91"/>
      <c r="FF1273" s="91"/>
      <c r="FG1273" s="91"/>
      <c r="FH1273" s="91"/>
      <c r="FI1273" s="91"/>
      <c r="FJ1273" s="91"/>
      <c r="FK1273" s="91"/>
      <c r="FL1273" s="91"/>
      <c r="FM1273" s="91"/>
      <c r="FN1273" s="91"/>
      <c r="FO1273" s="91"/>
      <c r="FP1273" s="91"/>
      <c r="FQ1273" s="91"/>
      <c r="FR1273" s="91"/>
      <c r="FS1273" s="91"/>
      <c r="FT1273" s="91"/>
      <c r="FU1273" s="91"/>
      <c r="FV1273" s="91"/>
      <c r="FW1273" s="91"/>
      <c r="FX1273" s="91"/>
      <c r="FY1273" s="91"/>
      <c r="FZ1273" s="91"/>
      <c r="GA1273" s="91"/>
      <c r="GB1273" s="91"/>
      <c r="GC1273" s="91"/>
      <c r="GD1273" s="91"/>
      <c r="GE1273" s="91"/>
      <c r="GF1273" s="91"/>
      <c r="GG1273" s="91"/>
      <c r="GH1273" s="91"/>
      <c r="GI1273" s="91"/>
    </row>
    <row r="1274" spans="1:8" ht="18" customHeight="1">
      <c r="A1274" s="28"/>
      <c r="B1274" s="28" t="s">
        <v>1303</v>
      </c>
      <c r="C1274" s="28" t="s">
        <v>1174</v>
      </c>
      <c r="D1274" s="29">
        <v>115554.752</v>
      </c>
      <c r="E1274" s="25">
        <v>128443.238</v>
      </c>
      <c r="F1274" s="35">
        <f t="shared" si="66"/>
        <v>12888.486000000004</v>
      </c>
      <c r="G1274" s="35">
        <f t="shared" si="68"/>
        <v>11.153575060245036</v>
      </c>
      <c r="H1274" s="35">
        <f t="shared" si="67"/>
        <v>7.187659963525506</v>
      </c>
    </row>
    <row r="1275" spans="1:8" ht="18.75" customHeight="1">
      <c r="A1275" s="28"/>
      <c r="B1275" s="28" t="s">
        <v>1307</v>
      </c>
      <c r="C1275" s="28" t="s">
        <v>1175</v>
      </c>
      <c r="D1275" s="29">
        <v>318180.079</v>
      </c>
      <c r="E1275" s="25">
        <v>342530.079</v>
      </c>
      <c r="F1275" s="35">
        <f t="shared" si="66"/>
        <v>24350</v>
      </c>
      <c r="G1275" s="35">
        <f t="shared" si="68"/>
        <v>7.6528989736029285</v>
      </c>
      <c r="H1275" s="35">
        <f t="shared" si="67"/>
        <v>3.811886599384362</v>
      </c>
    </row>
    <row r="1276" spans="1:8" s="101" customFormat="1" ht="16.5" customHeight="1" thickBot="1">
      <c r="A1276" s="44"/>
      <c r="B1276" s="44" t="s">
        <v>1451</v>
      </c>
      <c r="C1276" s="44" t="s">
        <v>1400</v>
      </c>
      <c r="D1276" s="46">
        <v>90995.169</v>
      </c>
      <c r="E1276" s="47">
        <v>62636.683</v>
      </c>
      <c r="F1276" s="48">
        <f t="shared" si="66"/>
        <v>-28358.485999999997</v>
      </c>
      <c r="G1276" s="48">
        <f t="shared" si="68"/>
        <v>-31.16482590410926</v>
      </c>
      <c r="H1276" s="48">
        <f t="shared" si="67"/>
        <v>-33.62083738178101</v>
      </c>
    </row>
    <row r="1277" spans="1:8" ht="27.75" customHeight="1">
      <c r="A1277" s="366" t="s">
        <v>533</v>
      </c>
      <c r="B1277" s="366"/>
      <c r="C1277" s="366"/>
      <c r="D1277" s="366"/>
      <c r="E1277" s="366"/>
      <c r="F1277" s="366"/>
      <c r="G1277" s="366"/>
      <c r="H1277" s="366"/>
    </row>
    <row r="1278" spans="1:8" ht="15.75" customHeight="1">
      <c r="A1278" s="366" t="s">
        <v>1295</v>
      </c>
      <c r="B1278" s="366"/>
      <c r="C1278" s="366"/>
      <c r="D1278" s="366"/>
      <c r="E1278" s="366"/>
      <c r="F1278" s="366"/>
      <c r="G1278" s="366"/>
      <c r="H1278" s="366"/>
    </row>
    <row r="1279" spans="1:8" ht="15.75" customHeight="1">
      <c r="A1279" s="369" t="s">
        <v>1005</v>
      </c>
      <c r="B1279" s="369"/>
      <c r="C1279" s="369"/>
      <c r="D1279" s="369"/>
      <c r="E1279" s="369"/>
      <c r="F1279" s="369"/>
      <c r="G1279" s="369"/>
      <c r="H1279" s="369"/>
    </row>
    <row r="1280" spans="1:8" ht="15.75" customHeight="1" thickBot="1">
      <c r="A1280" s="370" t="s">
        <v>1006</v>
      </c>
      <c r="B1280" s="370"/>
      <c r="C1280" s="370"/>
      <c r="D1280" s="370"/>
      <c r="E1280" s="370"/>
      <c r="F1280" s="370"/>
      <c r="G1280" s="370"/>
      <c r="H1280" s="100"/>
    </row>
    <row r="1281" spans="1:8" ht="31.5" customHeight="1">
      <c r="A1281" s="281"/>
      <c r="B1281" s="382" t="s">
        <v>989</v>
      </c>
      <c r="C1281" s="382"/>
      <c r="D1281" s="282" t="s">
        <v>994</v>
      </c>
      <c r="E1281" s="260" t="s">
        <v>995</v>
      </c>
      <c r="F1281" s="260" t="s">
        <v>1297</v>
      </c>
      <c r="G1281" s="283" t="s">
        <v>1298</v>
      </c>
      <c r="H1281" s="260" t="s">
        <v>1299</v>
      </c>
    </row>
    <row r="1282" spans="1:8" ht="15.75" customHeight="1" thickBot="1">
      <c r="A1282" s="266"/>
      <c r="B1282" s="263"/>
      <c r="C1282" s="263"/>
      <c r="D1282" s="264">
        <v>2002</v>
      </c>
      <c r="E1282" s="264">
        <v>2003</v>
      </c>
      <c r="F1282" s="265" t="s">
        <v>1300</v>
      </c>
      <c r="G1282" s="265" t="s">
        <v>1301</v>
      </c>
      <c r="H1282" s="265" t="s">
        <v>1301</v>
      </c>
    </row>
    <row r="1283" spans="1:191" s="8" customFormat="1" ht="22.5" customHeight="1">
      <c r="A1283" s="383" t="s">
        <v>1176</v>
      </c>
      <c r="B1283" s="383"/>
      <c r="C1283" s="383"/>
      <c r="D1283" s="27">
        <f>SUM(D1284:D1313)</f>
        <v>754410.0000000001</v>
      </c>
      <c r="E1283" s="27">
        <f>SUM(E1284:E1313)</f>
        <v>814597</v>
      </c>
      <c r="F1283" s="34">
        <f t="shared" si="66"/>
        <v>60186.99999999988</v>
      </c>
      <c r="G1283" s="52">
        <f t="shared" si="68"/>
        <v>7.978022560676545</v>
      </c>
      <c r="H1283" s="52">
        <f t="shared" si="67"/>
        <v>4.125409906920607</v>
      </c>
      <c r="I1283" s="91"/>
      <c r="J1283" s="91"/>
      <c r="K1283" s="91"/>
      <c r="L1283" s="91"/>
      <c r="M1283" s="91"/>
      <c r="N1283" s="91"/>
      <c r="O1283" s="91"/>
      <c r="P1283" s="91"/>
      <c r="Q1283" s="91"/>
      <c r="R1283" s="91"/>
      <c r="S1283" s="91"/>
      <c r="T1283" s="91"/>
      <c r="U1283" s="91"/>
      <c r="V1283" s="91"/>
      <c r="W1283" s="91"/>
      <c r="X1283" s="91"/>
      <c r="Y1283" s="91"/>
      <c r="Z1283" s="91"/>
      <c r="AA1283" s="91"/>
      <c r="AB1283" s="91"/>
      <c r="AC1283" s="91"/>
      <c r="AD1283" s="91"/>
      <c r="AE1283" s="91"/>
      <c r="AF1283" s="91"/>
      <c r="AG1283" s="91"/>
      <c r="AH1283" s="91"/>
      <c r="AI1283" s="91"/>
      <c r="AJ1283" s="91"/>
      <c r="AK1283" s="91"/>
      <c r="AL1283" s="91"/>
      <c r="AM1283" s="91"/>
      <c r="AN1283" s="91"/>
      <c r="AO1283" s="91"/>
      <c r="AP1283" s="91"/>
      <c r="AQ1283" s="91"/>
      <c r="AR1283" s="91"/>
      <c r="AS1283" s="91"/>
      <c r="AT1283" s="91"/>
      <c r="AU1283" s="91"/>
      <c r="AV1283" s="91"/>
      <c r="AW1283" s="91"/>
      <c r="AX1283" s="91"/>
      <c r="AY1283" s="91"/>
      <c r="AZ1283" s="91"/>
      <c r="BA1283" s="91"/>
      <c r="BB1283" s="91"/>
      <c r="BC1283" s="91"/>
      <c r="BD1283" s="91"/>
      <c r="BE1283" s="91"/>
      <c r="BF1283" s="91"/>
      <c r="BG1283" s="91"/>
      <c r="BH1283" s="91"/>
      <c r="BI1283" s="91"/>
      <c r="BJ1283" s="91"/>
      <c r="BK1283" s="91"/>
      <c r="BL1283" s="91"/>
      <c r="BM1283" s="91"/>
      <c r="BN1283" s="91"/>
      <c r="BO1283" s="91"/>
      <c r="BP1283" s="91"/>
      <c r="BQ1283" s="91"/>
      <c r="BR1283" s="91"/>
      <c r="BS1283" s="91"/>
      <c r="BT1283" s="91"/>
      <c r="BU1283" s="91"/>
      <c r="BV1283" s="91"/>
      <c r="BW1283" s="91"/>
      <c r="BX1283" s="91"/>
      <c r="BY1283" s="91"/>
      <c r="BZ1283" s="91"/>
      <c r="CA1283" s="91"/>
      <c r="CB1283" s="91"/>
      <c r="CC1283" s="91"/>
      <c r="CD1283" s="91"/>
      <c r="CE1283" s="91"/>
      <c r="CF1283" s="91"/>
      <c r="CG1283" s="91"/>
      <c r="CH1283" s="91"/>
      <c r="CI1283" s="91"/>
      <c r="CJ1283" s="91"/>
      <c r="CK1283" s="91"/>
      <c r="CL1283" s="91"/>
      <c r="CM1283" s="91"/>
      <c r="CN1283" s="91"/>
      <c r="CO1283" s="91"/>
      <c r="CP1283" s="91"/>
      <c r="CQ1283" s="91"/>
      <c r="CR1283" s="91"/>
      <c r="CS1283" s="91"/>
      <c r="CT1283" s="91"/>
      <c r="CU1283" s="91"/>
      <c r="CV1283" s="91"/>
      <c r="CW1283" s="91"/>
      <c r="CX1283" s="91"/>
      <c r="CY1283" s="91"/>
      <c r="CZ1283" s="91"/>
      <c r="DA1283" s="91"/>
      <c r="DB1283" s="91"/>
      <c r="DC1283" s="91"/>
      <c r="DD1283" s="91"/>
      <c r="DE1283" s="91"/>
      <c r="DF1283" s="91"/>
      <c r="DG1283" s="91"/>
      <c r="DH1283" s="91"/>
      <c r="DI1283" s="91"/>
      <c r="DJ1283" s="91"/>
      <c r="DK1283" s="91"/>
      <c r="DL1283" s="91"/>
      <c r="DM1283" s="91"/>
      <c r="DN1283" s="91"/>
      <c r="DO1283" s="91"/>
      <c r="DP1283" s="91"/>
      <c r="DQ1283" s="91"/>
      <c r="DR1283" s="91"/>
      <c r="DS1283" s="91"/>
      <c r="DT1283" s="91"/>
      <c r="DU1283" s="91"/>
      <c r="DV1283" s="91"/>
      <c r="DW1283" s="91"/>
      <c r="DX1283" s="91"/>
      <c r="DY1283" s="91"/>
      <c r="DZ1283" s="91"/>
      <c r="EA1283" s="91"/>
      <c r="EB1283" s="91"/>
      <c r="EC1283" s="91"/>
      <c r="ED1283" s="91"/>
      <c r="EE1283" s="91"/>
      <c r="EF1283" s="91"/>
      <c r="EG1283" s="91"/>
      <c r="EH1283" s="91"/>
      <c r="EI1283" s="91"/>
      <c r="EJ1283" s="91"/>
      <c r="EK1283" s="91"/>
      <c r="EL1283" s="91"/>
      <c r="EM1283" s="91"/>
      <c r="EN1283" s="91"/>
      <c r="EO1283" s="91"/>
      <c r="EP1283" s="91"/>
      <c r="EQ1283" s="91"/>
      <c r="ER1283" s="91"/>
      <c r="ES1283" s="91"/>
      <c r="ET1283" s="91"/>
      <c r="EU1283" s="91"/>
      <c r="EV1283" s="91"/>
      <c r="EW1283" s="91"/>
      <c r="EX1283" s="91"/>
      <c r="EY1283" s="91"/>
      <c r="EZ1283" s="91"/>
      <c r="FA1283" s="91"/>
      <c r="FB1283" s="91"/>
      <c r="FC1283" s="91"/>
      <c r="FD1283" s="91"/>
      <c r="FE1283" s="91"/>
      <c r="FF1283" s="91"/>
      <c r="FG1283" s="91"/>
      <c r="FH1283" s="91"/>
      <c r="FI1283" s="91"/>
      <c r="FJ1283" s="91"/>
      <c r="FK1283" s="91"/>
      <c r="FL1283" s="91"/>
      <c r="FM1283" s="91"/>
      <c r="FN1283" s="91"/>
      <c r="FO1283" s="91"/>
      <c r="FP1283" s="91"/>
      <c r="FQ1283" s="91"/>
      <c r="FR1283" s="91"/>
      <c r="FS1283" s="91"/>
      <c r="FT1283" s="91"/>
      <c r="FU1283" s="91"/>
      <c r="FV1283" s="91"/>
      <c r="FW1283" s="91"/>
      <c r="FX1283" s="91"/>
      <c r="FY1283" s="91"/>
      <c r="FZ1283" s="91"/>
      <c r="GA1283" s="91"/>
      <c r="GB1283" s="91"/>
      <c r="GC1283" s="91"/>
      <c r="GD1283" s="91"/>
      <c r="GE1283" s="91"/>
      <c r="GF1283" s="91"/>
      <c r="GG1283" s="91"/>
      <c r="GH1283" s="91"/>
      <c r="GI1283" s="91"/>
    </row>
    <row r="1284" spans="1:8" ht="18" customHeight="1">
      <c r="A1284" s="28"/>
      <c r="B1284" s="28">
        <v>306</v>
      </c>
      <c r="C1284" s="28" t="s">
        <v>1211</v>
      </c>
      <c r="D1284" s="50">
        <v>0</v>
      </c>
      <c r="E1284" s="25">
        <v>17794.542</v>
      </c>
      <c r="F1284" s="35">
        <f t="shared" si="66"/>
        <v>17794.542</v>
      </c>
      <c r="G1284" s="35">
        <v>100</v>
      </c>
      <c r="H1284" s="35">
        <v>100</v>
      </c>
    </row>
    <row r="1285" spans="1:8" ht="23.25" customHeight="1">
      <c r="A1285" s="28"/>
      <c r="B1285" s="28">
        <v>307</v>
      </c>
      <c r="C1285" s="28" t="s">
        <v>1212</v>
      </c>
      <c r="D1285" s="50">
        <v>0</v>
      </c>
      <c r="E1285" s="25">
        <v>17209.33</v>
      </c>
      <c r="F1285" s="35">
        <f t="shared" si="66"/>
        <v>17209.33</v>
      </c>
      <c r="G1285" s="35">
        <v>100</v>
      </c>
      <c r="H1285" s="35">
        <v>100</v>
      </c>
    </row>
    <row r="1286" spans="1:8" ht="23.25" customHeight="1">
      <c r="A1286" s="28"/>
      <c r="B1286" s="28">
        <v>308</v>
      </c>
      <c r="C1286" s="28" t="s">
        <v>1213</v>
      </c>
      <c r="D1286" s="50">
        <v>0</v>
      </c>
      <c r="E1286" s="25">
        <v>18860.073</v>
      </c>
      <c r="F1286" s="35">
        <f t="shared" si="66"/>
        <v>18860.073</v>
      </c>
      <c r="G1286" s="35">
        <v>100</v>
      </c>
      <c r="H1286" s="35">
        <v>100</v>
      </c>
    </row>
    <row r="1287" spans="1:8" ht="24" customHeight="1">
      <c r="A1287" s="28"/>
      <c r="B1287" s="28">
        <v>400</v>
      </c>
      <c r="C1287" s="28" t="s">
        <v>1400</v>
      </c>
      <c r="D1287" s="50">
        <v>0</v>
      </c>
      <c r="E1287" s="25">
        <v>3866.854</v>
      </c>
      <c r="F1287" s="35">
        <f t="shared" si="66"/>
        <v>3866.854</v>
      </c>
      <c r="G1287" s="35">
        <v>100</v>
      </c>
      <c r="H1287" s="35">
        <v>100</v>
      </c>
    </row>
    <row r="1288" spans="1:8" ht="18.75" customHeight="1">
      <c r="A1288" s="28"/>
      <c r="B1288" s="28">
        <v>410</v>
      </c>
      <c r="C1288" s="28" t="s">
        <v>1401</v>
      </c>
      <c r="D1288" s="50">
        <v>0</v>
      </c>
      <c r="E1288" s="25">
        <v>13623.322</v>
      </c>
      <c r="F1288" s="35">
        <f t="shared" si="66"/>
        <v>13623.322</v>
      </c>
      <c r="G1288" s="35">
        <v>100</v>
      </c>
      <c r="H1288" s="35">
        <v>100</v>
      </c>
    </row>
    <row r="1289" spans="1:8" s="101" customFormat="1" ht="22.5" customHeight="1" thickBot="1">
      <c r="A1289" s="28"/>
      <c r="B1289" s="28">
        <v>411</v>
      </c>
      <c r="C1289" s="28" t="s">
        <v>1481</v>
      </c>
      <c r="D1289" s="50">
        <v>0</v>
      </c>
      <c r="E1289" s="25">
        <v>12155.589</v>
      </c>
      <c r="F1289" s="35">
        <f t="shared" si="66"/>
        <v>12155.589</v>
      </c>
      <c r="G1289" s="35">
        <v>100</v>
      </c>
      <c r="H1289" s="35">
        <v>100</v>
      </c>
    </row>
    <row r="1290" spans="1:8" ht="27" customHeight="1">
      <c r="A1290" s="28"/>
      <c r="B1290" s="28">
        <v>412</v>
      </c>
      <c r="C1290" s="28" t="s">
        <v>1405</v>
      </c>
      <c r="D1290" s="50">
        <v>0</v>
      </c>
      <c r="E1290" s="25">
        <v>63798.779</v>
      </c>
      <c r="F1290" s="35">
        <f t="shared" si="66"/>
        <v>63798.779</v>
      </c>
      <c r="G1290" s="35">
        <v>100</v>
      </c>
      <c r="H1290" s="35">
        <v>100</v>
      </c>
    </row>
    <row r="1291" spans="1:8" ht="30" customHeight="1">
      <c r="A1291" s="28"/>
      <c r="B1291" s="28" t="s">
        <v>1192</v>
      </c>
      <c r="C1291" s="28" t="s">
        <v>1193</v>
      </c>
      <c r="D1291" s="29">
        <v>11012.691</v>
      </c>
      <c r="E1291" s="25">
        <v>15135.287</v>
      </c>
      <c r="F1291" s="35">
        <f t="shared" si="66"/>
        <v>4122.596</v>
      </c>
      <c r="G1291" s="35">
        <f t="shared" si="68"/>
        <v>37.43495572517197</v>
      </c>
      <c r="H1291" s="35">
        <f t="shared" si="67"/>
        <v>32.53133147888012</v>
      </c>
    </row>
    <row r="1292" spans="1:8" ht="24.75" customHeight="1">
      <c r="A1292" s="28"/>
      <c r="B1292" s="28" t="s">
        <v>1209</v>
      </c>
      <c r="C1292" s="28" t="s">
        <v>1210</v>
      </c>
      <c r="D1292" s="29">
        <v>13484.269</v>
      </c>
      <c r="E1292" s="25">
        <v>17989.899</v>
      </c>
      <c r="F1292" s="35">
        <f t="shared" si="66"/>
        <v>4505.630000000001</v>
      </c>
      <c r="G1292" s="35">
        <f t="shared" si="68"/>
        <v>33.4139729784388</v>
      </c>
      <c r="H1292" s="35">
        <f t="shared" si="67"/>
        <v>28.65381578815731</v>
      </c>
    </row>
    <row r="1293" spans="1:8" ht="18.75" customHeight="1">
      <c r="A1293" s="28"/>
      <c r="B1293" s="28" t="s">
        <v>1188</v>
      </c>
      <c r="C1293" s="28" t="s">
        <v>1189</v>
      </c>
      <c r="D1293" s="29">
        <v>12875.084</v>
      </c>
      <c r="E1293" s="25">
        <v>17038.716</v>
      </c>
      <c r="F1293" s="35">
        <f t="shared" si="66"/>
        <v>4163.632</v>
      </c>
      <c r="G1293" s="35">
        <f t="shared" si="68"/>
        <v>32.33867833405979</v>
      </c>
      <c r="H1293" s="35">
        <f t="shared" si="67"/>
        <v>27.616887226571873</v>
      </c>
    </row>
    <row r="1294" spans="1:8" ht="23.25" customHeight="1">
      <c r="A1294" s="28"/>
      <c r="B1294" s="28" t="s">
        <v>1199</v>
      </c>
      <c r="C1294" s="28" t="s">
        <v>1200</v>
      </c>
      <c r="D1294" s="29">
        <v>13607.981</v>
      </c>
      <c r="E1294" s="25">
        <v>17232.463</v>
      </c>
      <c r="F1294" s="35">
        <f t="shared" si="66"/>
        <v>3624.482</v>
      </c>
      <c r="G1294" s="35">
        <f t="shared" si="68"/>
        <v>26.634972520905187</v>
      </c>
      <c r="H1294" s="35">
        <f t="shared" si="67"/>
        <v>22.116687355348287</v>
      </c>
    </row>
    <row r="1295" spans="1:8" ht="16.5" customHeight="1">
      <c r="A1295" s="28"/>
      <c r="B1295" s="28" t="s">
        <v>1321</v>
      </c>
      <c r="C1295" s="28" t="s">
        <v>1186</v>
      </c>
      <c r="D1295" s="29">
        <v>14906.11</v>
      </c>
      <c r="E1295" s="25">
        <v>18624.562</v>
      </c>
      <c r="F1295" s="35">
        <f t="shared" si="66"/>
        <v>3718.452000000001</v>
      </c>
      <c r="G1295" s="35">
        <f t="shared" si="68"/>
        <v>24.945824229124835</v>
      </c>
      <c r="H1295" s="35">
        <f t="shared" si="67"/>
        <v>20.487807198959352</v>
      </c>
    </row>
    <row r="1296" spans="1:191" s="101" customFormat="1" ht="27.75" customHeight="1" thickBot="1">
      <c r="A1296" s="28"/>
      <c r="B1296" s="28" t="s">
        <v>83</v>
      </c>
      <c r="C1296" s="28" t="s">
        <v>1196</v>
      </c>
      <c r="D1296" s="29">
        <v>13548.614</v>
      </c>
      <c r="E1296" s="25">
        <v>16817.144</v>
      </c>
      <c r="F1296" s="35">
        <f t="shared" si="66"/>
        <v>3268.5300000000007</v>
      </c>
      <c r="G1296" s="35">
        <f t="shared" si="68"/>
        <v>24.124460258444145</v>
      </c>
      <c r="H1296" s="35">
        <f t="shared" si="67"/>
        <v>19.695749166206955</v>
      </c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  <c r="DE1296" s="9"/>
      <c r="DF1296" s="9"/>
      <c r="DG1296" s="9"/>
      <c r="DH1296" s="9"/>
      <c r="DI1296" s="9"/>
      <c r="DJ1296" s="9"/>
      <c r="DK1296" s="9"/>
      <c r="DL1296" s="9"/>
      <c r="DM1296" s="9"/>
      <c r="DN1296" s="9"/>
      <c r="DO1296" s="9"/>
      <c r="DP1296" s="9"/>
      <c r="DQ1296" s="9"/>
      <c r="DR1296" s="9"/>
      <c r="DS1296" s="9"/>
      <c r="DT1296" s="9"/>
      <c r="DU1296" s="9"/>
      <c r="DV1296" s="9"/>
      <c r="DW1296" s="9"/>
      <c r="DX1296" s="9"/>
      <c r="DY1296" s="9"/>
      <c r="DZ1296" s="9"/>
      <c r="EA1296" s="9"/>
      <c r="EB1296" s="9"/>
      <c r="EC1296" s="9"/>
      <c r="ED1296" s="9"/>
      <c r="EE1296" s="9"/>
      <c r="EF1296" s="9"/>
      <c r="EG1296" s="9"/>
      <c r="EH1296" s="9"/>
      <c r="EI1296" s="9"/>
      <c r="EJ1296" s="9"/>
      <c r="EK1296" s="9"/>
      <c r="EL1296" s="9"/>
      <c r="EM1296" s="9"/>
      <c r="EN1296" s="9"/>
      <c r="EO1296" s="9"/>
      <c r="EP1296" s="9"/>
      <c r="EQ1296" s="9"/>
      <c r="ER1296" s="9"/>
      <c r="ES1296" s="9"/>
      <c r="ET1296" s="9"/>
      <c r="EU1296" s="9"/>
      <c r="EV1296" s="9"/>
      <c r="EW1296" s="9"/>
      <c r="EX1296" s="9"/>
      <c r="EY1296" s="9"/>
      <c r="EZ1296" s="9"/>
      <c r="FA1296" s="9"/>
      <c r="FB1296" s="9"/>
      <c r="FC1296" s="9"/>
      <c r="FD1296" s="9"/>
      <c r="FE1296" s="9"/>
      <c r="FF1296" s="9"/>
      <c r="FG1296" s="9"/>
      <c r="FH1296" s="9"/>
      <c r="FI1296" s="9"/>
      <c r="FJ1296" s="9"/>
      <c r="FK1296" s="9"/>
      <c r="FL1296" s="9"/>
      <c r="FM1296" s="9"/>
      <c r="FN1296" s="9"/>
      <c r="FO1296" s="9"/>
      <c r="FP1296" s="9"/>
      <c r="FQ1296" s="9"/>
      <c r="FR1296" s="9"/>
      <c r="FS1296" s="9"/>
      <c r="FT1296" s="9"/>
      <c r="FU1296" s="9"/>
      <c r="FV1296" s="9"/>
      <c r="FW1296" s="9"/>
      <c r="FX1296" s="9"/>
      <c r="FY1296" s="9"/>
      <c r="FZ1296" s="9"/>
      <c r="GA1296" s="9"/>
      <c r="GB1296" s="9"/>
      <c r="GC1296" s="9"/>
      <c r="GD1296" s="9"/>
      <c r="GE1296" s="9"/>
      <c r="GF1296" s="9"/>
      <c r="GG1296" s="9"/>
      <c r="GH1296" s="9"/>
      <c r="GI1296" s="9"/>
    </row>
    <row r="1297" spans="1:8" s="101" customFormat="1" ht="20.25" customHeight="1" thickBot="1">
      <c r="A1297" s="28"/>
      <c r="B1297" s="28" t="s">
        <v>1310</v>
      </c>
      <c r="C1297" s="28" t="s">
        <v>1178</v>
      </c>
      <c r="D1297" s="29">
        <v>13454.126</v>
      </c>
      <c r="E1297" s="25">
        <v>16273.1</v>
      </c>
      <c r="F1297" s="35">
        <f t="shared" si="66"/>
        <v>2818.974</v>
      </c>
      <c r="G1297" s="35">
        <f t="shared" si="68"/>
        <v>20.95248699172283</v>
      </c>
      <c r="H1297" s="35">
        <f t="shared" si="67"/>
        <v>16.636950636852955</v>
      </c>
    </row>
    <row r="1298" spans="1:8" ht="30.75" customHeight="1">
      <c r="A1298" s="28"/>
      <c r="B1298" s="28" t="s">
        <v>1574</v>
      </c>
      <c r="C1298" s="28" t="s">
        <v>1182</v>
      </c>
      <c r="D1298" s="29">
        <v>13570.677</v>
      </c>
      <c r="E1298" s="25">
        <v>16192.657</v>
      </c>
      <c r="F1298" s="35">
        <f t="shared" si="66"/>
        <v>2621.9799999999996</v>
      </c>
      <c r="G1298" s="35">
        <f t="shared" si="68"/>
        <v>19.320922603934942</v>
      </c>
      <c r="H1298" s="35">
        <f t="shared" si="67"/>
        <v>15.06359981379557</v>
      </c>
    </row>
    <row r="1299" spans="1:8" ht="26.25" customHeight="1">
      <c r="A1299" s="28"/>
      <c r="B1299" s="28" t="s">
        <v>1194</v>
      </c>
      <c r="C1299" s="28" t="s">
        <v>1195</v>
      </c>
      <c r="D1299" s="29">
        <v>14133.305</v>
      </c>
      <c r="E1299" s="25">
        <v>16774.244</v>
      </c>
      <c r="F1299" s="35">
        <f t="shared" si="66"/>
        <v>2640.9389999999985</v>
      </c>
      <c r="G1299" s="35">
        <f t="shared" si="68"/>
        <v>18.685926610937777</v>
      </c>
      <c r="H1299" s="35">
        <f t="shared" si="67"/>
        <v>14.451260223830143</v>
      </c>
    </row>
    <row r="1300" spans="1:8" ht="27" customHeight="1">
      <c r="A1300" s="28"/>
      <c r="B1300" s="28" t="s">
        <v>1207</v>
      </c>
      <c r="C1300" s="28" t="s">
        <v>1208</v>
      </c>
      <c r="D1300" s="29">
        <v>13728.885</v>
      </c>
      <c r="E1300" s="25">
        <v>16290.603</v>
      </c>
      <c r="F1300" s="35">
        <f t="shared" si="66"/>
        <v>2561.717999999999</v>
      </c>
      <c r="G1300" s="35">
        <f t="shared" si="68"/>
        <v>18.659330309781154</v>
      </c>
      <c r="H1300" s="35">
        <f t="shared" si="67"/>
        <v>14.425612868060277</v>
      </c>
    </row>
    <row r="1301" spans="1:8" ht="21" customHeight="1">
      <c r="A1301" s="28"/>
      <c r="B1301" s="28" t="s">
        <v>1205</v>
      </c>
      <c r="C1301" s="28" t="s">
        <v>1206</v>
      </c>
      <c r="D1301" s="29">
        <v>14795.265</v>
      </c>
      <c r="E1301" s="25">
        <v>17487.282</v>
      </c>
      <c r="F1301" s="35">
        <f t="shared" si="66"/>
        <v>2692.017</v>
      </c>
      <c r="G1301" s="35">
        <f t="shared" si="68"/>
        <v>18.195125264738408</v>
      </c>
      <c r="H1301" s="35">
        <f t="shared" si="67"/>
        <v>13.97797047334266</v>
      </c>
    </row>
    <row r="1302" spans="1:8" ht="24.75" customHeight="1">
      <c r="A1302" s="28"/>
      <c r="B1302" s="28" t="s">
        <v>1203</v>
      </c>
      <c r="C1302" s="28" t="s">
        <v>1204</v>
      </c>
      <c r="D1302" s="29">
        <v>14156.819</v>
      </c>
      <c r="E1302" s="25">
        <v>16528.341</v>
      </c>
      <c r="F1302" s="35">
        <f t="shared" si="66"/>
        <v>2371.522000000001</v>
      </c>
      <c r="G1302" s="35">
        <f t="shared" si="68"/>
        <v>16.751799962971916</v>
      </c>
      <c r="H1302" s="35">
        <f t="shared" si="67"/>
        <v>12.58614244101306</v>
      </c>
    </row>
    <row r="1303" spans="1:8" ht="18.75" customHeight="1">
      <c r="A1303" s="28"/>
      <c r="B1303" s="28" t="s">
        <v>1201</v>
      </c>
      <c r="C1303" s="28" t="s">
        <v>1202</v>
      </c>
      <c r="D1303" s="29">
        <v>15285.771</v>
      </c>
      <c r="E1303" s="25">
        <v>17830.422</v>
      </c>
      <c r="F1303" s="35">
        <f t="shared" si="66"/>
        <v>2544.650999999998</v>
      </c>
      <c r="G1303" s="35">
        <f t="shared" si="68"/>
        <v>16.647187766976224</v>
      </c>
      <c r="H1303" s="35">
        <f t="shared" si="67"/>
        <v>12.4852627663256</v>
      </c>
    </row>
    <row r="1304" spans="1:8" ht="30" customHeight="1">
      <c r="A1304" s="28"/>
      <c r="B1304" s="28" t="s">
        <v>1348</v>
      </c>
      <c r="C1304" s="28" t="s">
        <v>1179</v>
      </c>
      <c r="D1304" s="29">
        <v>14153.684</v>
      </c>
      <c r="E1304" s="25">
        <v>16373.32</v>
      </c>
      <c r="F1304" s="35">
        <f t="shared" si="66"/>
        <v>2219.6360000000004</v>
      </c>
      <c r="G1304" s="35">
        <f t="shared" si="68"/>
        <v>15.682390535213319</v>
      </c>
      <c r="H1304" s="35">
        <f t="shared" si="67"/>
        <v>11.554889113873102</v>
      </c>
    </row>
    <row r="1305" spans="1:8" ht="26.25" customHeight="1">
      <c r="A1305" s="28"/>
      <c r="B1305" s="28" t="s">
        <v>1319</v>
      </c>
      <c r="C1305" s="28" t="s">
        <v>1185</v>
      </c>
      <c r="D1305" s="29">
        <v>17188.506</v>
      </c>
      <c r="E1305" s="25">
        <v>19878.161</v>
      </c>
      <c r="F1305" s="35">
        <f t="shared" si="66"/>
        <v>2689.654999999999</v>
      </c>
      <c r="G1305" s="35">
        <f t="shared" si="68"/>
        <v>15.647985927340047</v>
      </c>
      <c r="H1305" s="35">
        <f t="shared" si="67"/>
        <v>11.521712048646915</v>
      </c>
    </row>
    <row r="1306" spans="1:8" ht="26.25" customHeight="1">
      <c r="A1306" s="28"/>
      <c r="B1306" s="28" t="s">
        <v>1317</v>
      </c>
      <c r="C1306" s="28" t="s">
        <v>1184</v>
      </c>
      <c r="D1306" s="29">
        <v>14561.537</v>
      </c>
      <c r="E1306" s="25">
        <v>16769.521</v>
      </c>
      <c r="F1306" s="35">
        <f t="shared" si="66"/>
        <v>2207.9840000000004</v>
      </c>
      <c r="G1306" s="35">
        <f t="shared" si="68"/>
        <v>15.163124606969713</v>
      </c>
      <c r="H1306" s="35">
        <f t="shared" si="67"/>
        <v>11.054150386242867</v>
      </c>
    </row>
    <row r="1307" spans="1:8" ht="24.75" customHeight="1">
      <c r="A1307" s="28"/>
      <c r="B1307" s="28" t="s">
        <v>1190</v>
      </c>
      <c r="C1307" s="28" t="s">
        <v>1191</v>
      </c>
      <c r="D1307" s="29">
        <v>13885.597</v>
      </c>
      <c r="E1307" s="25">
        <v>15835.696</v>
      </c>
      <c r="F1307" s="35">
        <f t="shared" si="66"/>
        <v>1950.0990000000002</v>
      </c>
      <c r="G1307" s="35">
        <f t="shared" si="68"/>
        <v>14.044041462531286</v>
      </c>
      <c r="H1307" s="35">
        <f t="shared" si="67"/>
        <v>9.974995680764742</v>
      </c>
    </row>
    <row r="1308" spans="1:8" ht="26.25" customHeight="1">
      <c r="A1308" s="28"/>
      <c r="B1308" s="28" t="s">
        <v>1576</v>
      </c>
      <c r="C1308" s="28" t="s">
        <v>1183</v>
      </c>
      <c r="D1308" s="29">
        <v>15313.429</v>
      </c>
      <c r="E1308" s="25">
        <v>17119.144</v>
      </c>
      <c r="F1308" s="35">
        <f t="shared" si="66"/>
        <v>1805.7150000000001</v>
      </c>
      <c r="G1308" s="35">
        <f t="shared" si="68"/>
        <v>11.791709094024604</v>
      </c>
      <c r="H1308" s="35">
        <f t="shared" si="67"/>
        <v>7.803025630233429</v>
      </c>
    </row>
    <row r="1309" spans="1:8" ht="24" customHeight="1">
      <c r="A1309" s="28"/>
      <c r="B1309" s="28" t="s">
        <v>1315</v>
      </c>
      <c r="C1309" s="28" t="s">
        <v>1181</v>
      </c>
      <c r="D1309" s="29">
        <v>14938.66</v>
      </c>
      <c r="E1309" s="25">
        <v>16676.485</v>
      </c>
      <c r="F1309" s="35">
        <f t="shared" si="66"/>
        <v>1737.8250000000007</v>
      </c>
      <c r="G1309" s="35">
        <f t="shared" si="68"/>
        <v>11.63307150708297</v>
      </c>
      <c r="H1309" s="35">
        <f t="shared" si="67"/>
        <v>7.650048168938839</v>
      </c>
    </row>
    <row r="1310" spans="1:8" ht="24" customHeight="1">
      <c r="A1310" s="28"/>
      <c r="B1310" s="28" t="s">
        <v>1197</v>
      </c>
      <c r="C1310" s="28" t="s">
        <v>1198</v>
      </c>
      <c r="D1310" s="29">
        <v>15063.667</v>
      </c>
      <c r="E1310" s="25">
        <v>16431.791</v>
      </c>
      <c r="F1310" s="35">
        <f t="shared" si="66"/>
        <v>1368.1240000000016</v>
      </c>
      <c r="G1310" s="35">
        <f t="shared" si="68"/>
        <v>9.082277243648583</v>
      </c>
      <c r="H1310" s="35">
        <f t="shared" si="67"/>
        <v>5.1902652245060965</v>
      </c>
    </row>
    <row r="1311" spans="1:191" s="8" customFormat="1" ht="18" customHeight="1">
      <c r="A1311" s="28"/>
      <c r="B1311" s="28" t="s">
        <v>1313</v>
      </c>
      <c r="C1311" s="28" t="s">
        <v>1180</v>
      </c>
      <c r="D1311" s="29">
        <v>18412.139</v>
      </c>
      <c r="E1311" s="25">
        <v>17698.774</v>
      </c>
      <c r="F1311" s="35">
        <f t="shared" si="66"/>
        <v>-713.364999999998</v>
      </c>
      <c r="G1311" s="35">
        <f t="shared" si="68"/>
        <v>-3.87442762625243</v>
      </c>
      <c r="H1311" s="35">
        <f t="shared" si="67"/>
        <v>-7.304149598318799</v>
      </c>
      <c r="I1311" s="91"/>
      <c r="J1311" s="91"/>
      <c r="K1311" s="91"/>
      <c r="L1311" s="91"/>
      <c r="M1311" s="91"/>
      <c r="N1311" s="91"/>
      <c r="O1311" s="91"/>
      <c r="P1311" s="91"/>
      <c r="Q1311" s="91"/>
      <c r="R1311" s="91"/>
      <c r="S1311" s="91"/>
      <c r="T1311" s="91"/>
      <c r="U1311" s="91"/>
      <c r="V1311" s="91"/>
      <c r="W1311" s="91"/>
      <c r="X1311" s="91"/>
      <c r="Y1311" s="91"/>
      <c r="Z1311" s="91"/>
      <c r="AA1311" s="91"/>
      <c r="AB1311" s="91"/>
      <c r="AC1311" s="91"/>
      <c r="AD1311" s="91"/>
      <c r="AE1311" s="91"/>
      <c r="AF1311" s="91"/>
      <c r="AG1311" s="91"/>
      <c r="AH1311" s="91"/>
      <c r="AI1311" s="91"/>
      <c r="AJ1311" s="91"/>
      <c r="AK1311" s="91"/>
      <c r="AL1311" s="91"/>
      <c r="AM1311" s="91"/>
      <c r="AN1311" s="91"/>
      <c r="AO1311" s="91"/>
      <c r="AP1311" s="91"/>
      <c r="AQ1311" s="91"/>
      <c r="AR1311" s="91"/>
      <c r="AS1311" s="91"/>
      <c r="AT1311" s="91"/>
      <c r="AU1311" s="91"/>
      <c r="AV1311" s="91"/>
      <c r="AW1311" s="91"/>
      <c r="AX1311" s="91"/>
      <c r="AY1311" s="91"/>
      <c r="AZ1311" s="91"/>
      <c r="BA1311" s="91"/>
      <c r="BB1311" s="91"/>
      <c r="BC1311" s="91"/>
      <c r="BD1311" s="91"/>
      <c r="BE1311" s="91"/>
      <c r="BF1311" s="91"/>
      <c r="BG1311" s="91"/>
      <c r="BH1311" s="91"/>
      <c r="BI1311" s="91"/>
      <c r="BJ1311" s="91"/>
      <c r="BK1311" s="91"/>
      <c r="BL1311" s="91"/>
      <c r="BM1311" s="91"/>
      <c r="BN1311" s="91"/>
      <c r="BO1311" s="91"/>
      <c r="BP1311" s="91"/>
      <c r="BQ1311" s="91"/>
      <c r="BR1311" s="91"/>
      <c r="BS1311" s="91"/>
      <c r="BT1311" s="91"/>
      <c r="BU1311" s="91"/>
      <c r="BV1311" s="91"/>
      <c r="BW1311" s="91"/>
      <c r="BX1311" s="91"/>
      <c r="BY1311" s="91"/>
      <c r="BZ1311" s="91"/>
      <c r="CA1311" s="91"/>
      <c r="CB1311" s="91"/>
      <c r="CC1311" s="91"/>
      <c r="CD1311" s="91"/>
      <c r="CE1311" s="91"/>
      <c r="CF1311" s="91"/>
      <c r="CG1311" s="91"/>
      <c r="CH1311" s="91"/>
      <c r="CI1311" s="91"/>
      <c r="CJ1311" s="91"/>
      <c r="CK1311" s="91"/>
      <c r="CL1311" s="91"/>
      <c r="CM1311" s="91"/>
      <c r="CN1311" s="91"/>
      <c r="CO1311" s="91"/>
      <c r="CP1311" s="91"/>
      <c r="CQ1311" s="91"/>
      <c r="CR1311" s="91"/>
      <c r="CS1311" s="91"/>
      <c r="CT1311" s="91"/>
      <c r="CU1311" s="91"/>
      <c r="CV1311" s="91"/>
      <c r="CW1311" s="91"/>
      <c r="CX1311" s="91"/>
      <c r="CY1311" s="91"/>
      <c r="CZ1311" s="91"/>
      <c r="DA1311" s="91"/>
      <c r="DB1311" s="91"/>
      <c r="DC1311" s="91"/>
      <c r="DD1311" s="91"/>
      <c r="DE1311" s="91"/>
      <c r="DF1311" s="91"/>
      <c r="DG1311" s="91"/>
      <c r="DH1311" s="91"/>
      <c r="DI1311" s="91"/>
      <c r="DJ1311" s="91"/>
      <c r="DK1311" s="91"/>
      <c r="DL1311" s="91"/>
      <c r="DM1311" s="91"/>
      <c r="DN1311" s="91"/>
      <c r="DO1311" s="91"/>
      <c r="DP1311" s="91"/>
      <c r="DQ1311" s="91"/>
      <c r="DR1311" s="91"/>
      <c r="DS1311" s="91"/>
      <c r="DT1311" s="91"/>
      <c r="DU1311" s="91"/>
      <c r="DV1311" s="91"/>
      <c r="DW1311" s="91"/>
      <c r="DX1311" s="91"/>
      <c r="DY1311" s="91"/>
      <c r="DZ1311" s="91"/>
      <c r="EA1311" s="91"/>
      <c r="EB1311" s="91"/>
      <c r="EC1311" s="91"/>
      <c r="ED1311" s="91"/>
      <c r="EE1311" s="91"/>
      <c r="EF1311" s="91"/>
      <c r="EG1311" s="91"/>
      <c r="EH1311" s="91"/>
      <c r="EI1311" s="91"/>
      <c r="EJ1311" s="91"/>
      <c r="EK1311" s="91"/>
      <c r="EL1311" s="91"/>
      <c r="EM1311" s="91"/>
      <c r="EN1311" s="91"/>
      <c r="EO1311" s="91"/>
      <c r="EP1311" s="91"/>
      <c r="EQ1311" s="91"/>
      <c r="ER1311" s="91"/>
      <c r="ES1311" s="91"/>
      <c r="ET1311" s="91"/>
      <c r="EU1311" s="91"/>
      <c r="EV1311" s="91"/>
      <c r="EW1311" s="91"/>
      <c r="EX1311" s="91"/>
      <c r="EY1311" s="91"/>
      <c r="EZ1311" s="91"/>
      <c r="FA1311" s="91"/>
      <c r="FB1311" s="91"/>
      <c r="FC1311" s="91"/>
      <c r="FD1311" s="91"/>
      <c r="FE1311" s="91"/>
      <c r="FF1311" s="91"/>
      <c r="FG1311" s="91"/>
      <c r="FH1311" s="91"/>
      <c r="FI1311" s="91"/>
      <c r="FJ1311" s="91"/>
      <c r="FK1311" s="91"/>
      <c r="FL1311" s="91"/>
      <c r="FM1311" s="91"/>
      <c r="FN1311" s="91"/>
      <c r="FO1311" s="91"/>
      <c r="FP1311" s="91"/>
      <c r="FQ1311" s="91"/>
      <c r="FR1311" s="91"/>
      <c r="FS1311" s="91"/>
      <c r="FT1311" s="91"/>
      <c r="FU1311" s="91"/>
      <c r="FV1311" s="91"/>
      <c r="FW1311" s="91"/>
      <c r="FX1311" s="91"/>
      <c r="FY1311" s="91"/>
      <c r="FZ1311" s="91"/>
      <c r="GA1311" s="91"/>
      <c r="GB1311" s="91"/>
      <c r="GC1311" s="91"/>
      <c r="GD1311" s="91"/>
      <c r="GE1311" s="91"/>
      <c r="GF1311" s="91"/>
      <c r="GG1311" s="91"/>
      <c r="GH1311" s="91"/>
      <c r="GI1311" s="91"/>
    </row>
    <row r="1312" spans="1:191" s="8" customFormat="1" ht="22.5" customHeight="1">
      <c r="A1312" s="28"/>
      <c r="B1312" s="28" t="s">
        <v>1323</v>
      </c>
      <c r="C1312" s="28" t="s">
        <v>1187</v>
      </c>
      <c r="D1312" s="29">
        <v>18913.067</v>
      </c>
      <c r="E1312" s="25">
        <v>17971.179</v>
      </c>
      <c r="F1312" s="35">
        <f>E1312-D1312</f>
        <v>-941.887999999999</v>
      </c>
      <c r="G1312" s="35">
        <f t="shared" si="68"/>
        <v>-4.980091277633603</v>
      </c>
      <c r="H1312" s="35">
        <f t="shared" si="67"/>
        <v>-8.370363612884146</v>
      </c>
      <c r="I1312" s="91"/>
      <c r="J1312" s="91"/>
      <c r="K1312" s="91"/>
      <c r="L1312" s="91"/>
      <c r="M1312" s="91"/>
      <c r="N1312" s="91"/>
      <c r="O1312" s="91"/>
      <c r="P1312" s="91"/>
      <c r="Q1312" s="91"/>
      <c r="R1312" s="91"/>
      <c r="S1312" s="91"/>
      <c r="T1312" s="91"/>
      <c r="U1312" s="91"/>
      <c r="V1312" s="91"/>
      <c r="W1312" s="91"/>
      <c r="X1312" s="91"/>
      <c r="Y1312" s="91"/>
      <c r="Z1312" s="91"/>
      <c r="AA1312" s="91"/>
      <c r="AB1312" s="91"/>
      <c r="AC1312" s="91"/>
      <c r="AD1312" s="91"/>
      <c r="AE1312" s="91"/>
      <c r="AF1312" s="91"/>
      <c r="AG1312" s="91"/>
      <c r="AH1312" s="91"/>
      <c r="AI1312" s="91"/>
      <c r="AJ1312" s="91"/>
      <c r="AK1312" s="91"/>
      <c r="AL1312" s="91"/>
      <c r="AM1312" s="91"/>
      <c r="AN1312" s="91"/>
      <c r="AO1312" s="91"/>
      <c r="AP1312" s="91"/>
      <c r="AQ1312" s="91"/>
      <c r="AR1312" s="91"/>
      <c r="AS1312" s="91"/>
      <c r="AT1312" s="91"/>
      <c r="AU1312" s="91"/>
      <c r="AV1312" s="91"/>
      <c r="AW1312" s="91"/>
      <c r="AX1312" s="91"/>
      <c r="AY1312" s="91"/>
      <c r="AZ1312" s="91"/>
      <c r="BA1312" s="91"/>
      <c r="BB1312" s="91"/>
      <c r="BC1312" s="91"/>
      <c r="BD1312" s="91"/>
      <c r="BE1312" s="91"/>
      <c r="BF1312" s="91"/>
      <c r="BG1312" s="91"/>
      <c r="BH1312" s="91"/>
      <c r="BI1312" s="91"/>
      <c r="BJ1312" s="91"/>
      <c r="BK1312" s="91"/>
      <c r="BL1312" s="91"/>
      <c r="BM1312" s="91"/>
      <c r="BN1312" s="91"/>
      <c r="BO1312" s="91"/>
      <c r="BP1312" s="91"/>
      <c r="BQ1312" s="91"/>
      <c r="BR1312" s="91"/>
      <c r="BS1312" s="91"/>
      <c r="BT1312" s="91"/>
      <c r="BU1312" s="91"/>
      <c r="BV1312" s="91"/>
      <c r="BW1312" s="91"/>
      <c r="BX1312" s="91"/>
      <c r="BY1312" s="91"/>
      <c r="BZ1312" s="91"/>
      <c r="CA1312" s="91"/>
      <c r="CB1312" s="91"/>
      <c r="CC1312" s="91"/>
      <c r="CD1312" s="91"/>
      <c r="CE1312" s="91"/>
      <c r="CF1312" s="91"/>
      <c r="CG1312" s="91"/>
      <c r="CH1312" s="91"/>
      <c r="CI1312" s="91"/>
      <c r="CJ1312" s="91"/>
      <c r="CK1312" s="91"/>
      <c r="CL1312" s="91"/>
      <c r="CM1312" s="91"/>
      <c r="CN1312" s="91"/>
      <c r="CO1312" s="91"/>
      <c r="CP1312" s="91"/>
      <c r="CQ1312" s="91"/>
      <c r="CR1312" s="91"/>
      <c r="CS1312" s="91"/>
      <c r="CT1312" s="91"/>
      <c r="CU1312" s="91"/>
      <c r="CV1312" s="91"/>
      <c r="CW1312" s="91"/>
      <c r="CX1312" s="91"/>
      <c r="CY1312" s="91"/>
      <c r="CZ1312" s="91"/>
      <c r="DA1312" s="91"/>
      <c r="DB1312" s="91"/>
      <c r="DC1312" s="91"/>
      <c r="DD1312" s="91"/>
      <c r="DE1312" s="91"/>
      <c r="DF1312" s="91"/>
      <c r="DG1312" s="91"/>
      <c r="DH1312" s="91"/>
      <c r="DI1312" s="91"/>
      <c r="DJ1312" s="91"/>
      <c r="DK1312" s="91"/>
      <c r="DL1312" s="91"/>
      <c r="DM1312" s="91"/>
      <c r="DN1312" s="91"/>
      <c r="DO1312" s="91"/>
      <c r="DP1312" s="91"/>
      <c r="DQ1312" s="91"/>
      <c r="DR1312" s="91"/>
      <c r="DS1312" s="91"/>
      <c r="DT1312" s="91"/>
      <c r="DU1312" s="91"/>
      <c r="DV1312" s="91"/>
      <c r="DW1312" s="91"/>
      <c r="DX1312" s="91"/>
      <c r="DY1312" s="91"/>
      <c r="DZ1312" s="91"/>
      <c r="EA1312" s="91"/>
      <c r="EB1312" s="91"/>
      <c r="EC1312" s="91"/>
      <c r="ED1312" s="91"/>
      <c r="EE1312" s="91"/>
      <c r="EF1312" s="91"/>
      <c r="EG1312" s="91"/>
      <c r="EH1312" s="91"/>
      <c r="EI1312" s="91"/>
      <c r="EJ1312" s="91"/>
      <c r="EK1312" s="91"/>
      <c r="EL1312" s="91"/>
      <c r="EM1312" s="91"/>
      <c r="EN1312" s="91"/>
      <c r="EO1312" s="91"/>
      <c r="EP1312" s="91"/>
      <c r="EQ1312" s="91"/>
      <c r="ER1312" s="91"/>
      <c r="ES1312" s="91"/>
      <c r="ET1312" s="91"/>
      <c r="EU1312" s="91"/>
      <c r="EV1312" s="91"/>
      <c r="EW1312" s="91"/>
      <c r="EX1312" s="91"/>
      <c r="EY1312" s="91"/>
      <c r="EZ1312" s="91"/>
      <c r="FA1312" s="91"/>
      <c r="FB1312" s="91"/>
      <c r="FC1312" s="91"/>
      <c r="FD1312" s="91"/>
      <c r="FE1312" s="91"/>
      <c r="FF1312" s="91"/>
      <c r="FG1312" s="91"/>
      <c r="FH1312" s="91"/>
      <c r="FI1312" s="91"/>
      <c r="FJ1312" s="91"/>
      <c r="FK1312" s="91"/>
      <c r="FL1312" s="91"/>
      <c r="FM1312" s="91"/>
      <c r="FN1312" s="91"/>
      <c r="FO1312" s="91"/>
      <c r="FP1312" s="91"/>
      <c r="FQ1312" s="91"/>
      <c r="FR1312" s="91"/>
      <c r="FS1312" s="91"/>
      <c r="FT1312" s="91"/>
      <c r="FU1312" s="91"/>
      <c r="FV1312" s="91"/>
      <c r="FW1312" s="91"/>
      <c r="FX1312" s="91"/>
      <c r="FY1312" s="91"/>
      <c r="FZ1312" s="91"/>
      <c r="GA1312" s="91"/>
      <c r="GB1312" s="91"/>
      <c r="GC1312" s="91"/>
      <c r="GD1312" s="91"/>
      <c r="GE1312" s="91"/>
      <c r="GF1312" s="91"/>
      <c r="GG1312" s="91"/>
      <c r="GH1312" s="91"/>
      <c r="GI1312" s="91"/>
    </row>
    <row r="1313" spans="1:8" s="325" customFormat="1" ht="28.5" customHeight="1" thickBot="1">
      <c r="A1313" s="44"/>
      <c r="B1313" s="294" t="s">
        <v>1341</v>
      </c>
      <c r="C1313" s="294" t="s">
        <v>1177</v>
      </c>
      <c r="D1313" s="295">
        <v>433420.117</v>
      </c>
      <c r="E1313" s="292">
        <v>292319.72</v>
      </c>
      <c r="F1313" s="293">
        <f>E1313-D1313</f>
        <v>-141100.39700000006</v>
      </c>
      <c r="G1313" s="293">
        <f>(E1313/D1313-1)*100</f>
        <v>-32.55511026499032</v>
      </c>
      <c r="H1313" s="293">
        <f t="shared" si="67"/>
        <v>-34.96151695277957</v>
      </c>
    </row>
    <row r="1314" spans="1:12" s="91" customFormat="1" ht="18.75" customHeight="1">
      <c r="A1314" s="28"/>
      <c r="B1314" s="21"/>
      <c r="C1314" s="21"/>
      <c r="D1314" s="25"/>
      <c r="E1314" s="25"/>
      <c r="F1314" s="35"/>
      <c r="G1314" s="35"/>
      <c r="H1314" s="35"/>
      <c r="I1314" s="93"/>
      <c r="J1314" s="93"/>
      <c r="K1314" s="93"/>
      <c r="L1314" s="93"/>
    </row>
    <row r="1315" spans="1:12" s="91" customFormat="1" ht="28.5" customHeight="1">
      <c r="A1315" s="366" t="s">
        <v>534</v>
      </c>
      <c r="B1315" s="366"/>
      <c r="C1315" s="366"/>
      <c r="D1315" s="366"/>
      <c r="E1315" s="366"/>
      <c r="F1315" s="366"/>
      <c r="G1315" s="366"/>
      <c r="H1315" s="366"/>
      <c r="I1315" s="93"/>
      <c r="J1315" s="93"/>
      <c r="K1315" s="93"/>
      <c r="L1315" s="93"/>
    </row>
    <row r="1316" spans="1:12" s="91" customFormat="1" ht="15.75">
      <c r="A1316" s="366" t="s">
        <v>1295</v>
      </c>
      <c r="B1316" s="366"/>
      <c r="C1316" s="366"/>
      <c r="D1316" s="366"/>
      <c r="E1316" s="366"/>
      <c r="F1316" s="366"/>
      <c r="G1316" s="366"/>
      <c r="H1316" s="366"/>
      <c r="I1316" s="93"/>
      <c r="J1316" s="93"/>
      <c r="K1316" s="93"/>
      <c r="L1316" s="93"/>
    </row>
    <row r="1317" spans="1:12" s="91" customFormat="1" ht="15">
      <c r="A1317" s="369" t="s">
        <v>1005</v>
      </c>
      <c r="B1317" s="369"/>
      <c r="C1317" s="369"/>
      <c r="D1317" s="369"/>
      <c r="E1317" s="369"/>
      <c r="F1317" s="369"/>
      <c r="G1317" s="369"/>
      <c r="H1317" s="369"/>
      <c r="I1317" s="93"/>
      <c r="J1317" s="93"/>
      <c r="K1317" s="93"/>
      <c r="L1317" s="93"/>
    </row>
    <row r="1318" spans="1:12" s="91" customFormat="1" ht="17.25" customHeight="1" thickBot="1">
      <c r="A1318" s="370" t="s">
        <v>1006</v>
      </c>
      <c r="B1318" s="370"/>
      <c r="C1318" s="370"/>
      <c r="D1318" s="370"/>
      <c r="E1318" s="370"/>
      <c r="F1318" s="370"/>
      <c r="G1318" s="370"/>
      <c r="H1318" s="100"/>
      <c r="I1318" s="93"/>
      <c r="J1318" s="93"/>
      <c r="K1318" s="93"/>
      <c r="L1318" s="93"/>
    </row>
    <row r="1319" spans="1:8" s="91" customFormat="1" ht="28.5" customHeight="1">
      <c r="A1319" s="281"/>
      <c r="B1319" s="382" t="s">
        <v>989</v>
      </c>
      <c r="C1319" s="382"/>
      <c r="D1319" s="282" t="s">
        <v>994</v>
      </c>
      <c r="E1319" s="260" t="s">
        <v>995</v>
      </c>
      <c r="F1319" s="260" t="s">
        <v>1297</v>
      </c>
      <c r="G1319" s="283" t="s">
        <v>1298</v>
      </c>
      <c r="H1319" s="260" t="s">
        <v>1299</v>
      </c>
    </row>
    <row r="1320" spans="1:8" s="91" customFormat="1" ht="28.5" customHeight="1" thickBot="1">
      <c r="A1320" s="266"/>
      <c r="B1320" s="263"/>
      <c r="C1320" s="263"/>
      <c r="D1320" s="264">
        <v>2002</v>
      </c>
      <c r="E1320" s="264">
        <v>2003</v>
      </c>
      <c r="F1320" s="265" t="s">
        <v>1300</v>
      </c>
      <c r="G1320" s="265" t="s">
        <v>1301</v>
      </c>
      <c r="H1320" s="265" t="s">
        <v>1301</v>
      </c>
    </row>
    <row r="1321" spans="1:191" s="8" customFormat="1" ht="18.75" customHeight="1">
      <c r="A1321" s="396" t="s">
        <v>1214</v>
      </c>
      <c r="B1321" s="396"/>
      <c r="C1321" s="396"/>
      <c r="D1321" s="349">
        <f>SUM(D1322:D1335)</f>
        <v>456299.99999999994</v>
      </c>
      <c r="E1321" s="349">
        <f>SUM(E1322:E1335)</f>
        <v>574967.7799999999</v>
      </c>
      <c r="F1321" s="350">
        <f aca="true" t="shared" si="69" ref="F1321:F1335">E1321-D1321</f>
        <v>118667.77999999997</v>
      </c>
      <c r="G1321" s="351">
        <f aca="true" t="shared" si="70" ref="G1321:G1335">(E1321/D1321-1)*100</f>
        <v>26.006526408064868</v>
      </c>
      <c r="H1321" s="351">
        <f aca="true" t="shared" si="71" ref="H1321:H1405">(((E1321/(D1321/0.9643204))-1)*100)</f>
        <v>21.51066394843566</v>
      </c>
      <c r="I1321" s="91"/>
      <c r="J1321" s="91"/>
      <c r="K1321" s="91"/>
      <c r="L1321" s="91"/>
      <c r="M1321" s="91"/>
      <c r="N1321" s="91"/>
      <c r="O1321" s="91"/>
      <c r="P1321" s="91"/>
      <c r="Q1321" s="91"/>
      <c r="R1321" s="91"/>
      <c r="S1321" s="91"/>
      <c r="T1321" s="91"/>
      <c r="U1321" s="91"/>
      <c r="V1321" s="91"/>
      <c r="W1321" s="91"/>
      <c r="X1321" s="91"/>
      <c r="Y1321" s="91"/>
      <c r="Z1321" s="91"/>
      <c r="AA1321" s="91"/>
      <c r="AB1321" s="91"/>
      <c r="AC1321" s="91"/>
      <c r="AD1321" s="91"/>
      <c r="AE1321" s="91"/>
      <c r="AF1321" s="91"/>
      <c r="AG1321" s="91"/>
      <c r="AH1321" s="91"/>
      <c r="AI1321" s="91"/>
      <c r="AJ1321" s="91"/>
      <c r="AK1321" s="91"/>
      <c r="AL1321" s="91"/>
      <c r="AM1321" s="91"/>
      <c r="AN1321" s="91"/>
      <c r="AO1321" s="91"/>
      <c r="AP1321" s="91"/>
      <c r="AQ1321" s="91"/>
      <c r="AR1321" s="91"/>
      <c r="AS1321" s="91"/>
      <c r="AT1321" s="91"/>
      <c r="AU1321" s="91"/>
      <c r="AV1321" s="91"/>
      <c r="AW1321" s="91"/>
      <c r="AX1321" s="91"/>
      <c r="AY1321" s="91"/>
      <c r="AZ1321" s="91"/>
      <c r="BA1321" s="91"/>
      <c r="BB1321" s="91"/>
      <c r="BC1321" s="91"/>
      <c r="BD1321" s="91"/>
      <c r="BE1321" s="91"/>
      <c r="BF1321" s="91"/>
      <c r="BG1321" s="91"/>
      <c r="BH1321" s="91"/>
      <c r="BI1321" s="91"/>
      <c r="BJ1321" s="91"/>
      <c r="BK1321" s="91"/>
      <c r="BL1321" s="91"/>
      <c r="BM1321" s="91"/>
      <c r="BN1321" s="91"/>
      <c r="BO1321" s="91"/>
      <c r="BP1321" s="91"/>
      <c r="BQ1321" s="91"/>
      <c r="BR1321" s="91"/>
      <c r="BS1321" s="91"/>
      <c r="BT1321" s="91"/>
      <c r="BU1321" s="91"/>
      <c r="BV1321" s="91"/>
      <c r="BW1321" s="91"/>
      <c r="BX1321" s="91"/>
      <c r="BY1321" s="91"/>
      <c r="BZ1321" s="91"/>
      <c r="CA1321" s="91"/>
      <c r="CB1321" s="91"/>
      <c r="CC1321" s="91"/>
      <c r="CD1321" s="91"/>
      <c r="CE1321" s="91"/>
      <c r="CF1321" s="91"/>
      <c r="CG1321" s="91"/>
      <c r="CH1321" s="91"/>
      <c r="CI1321" s="91"/>
      <c r="CJ1321" s="91"/>
      <c r="CK1321" s="91"/>
      <c r="CL1321" s="91"/>
      <c r="CM1321" s="91"/>
      <c r="CN1321" s="91"/>
      <c r="CO1321" s="91"/>
      <c r="CP1321" s="91"/>
      <c r="CQ1321" s="91"/>
      <c r="CR1321" s="91"/>
      <c r="CS1321" s="91"/>
      <c r="CT1321" s="91"/>
      <c r="CU1321" s="91"/>
      <c r="CV1321" s="91"/>
      <c r="CW1321" s="91"/>
      <c r="CX1321" s="91"/>
      <c r="CY1321" s="91"/>
      <c r="CZ1321" s="91"/>
      <c r="DA1321" s="91"/>
      <c r="DB1321" s="91"/>
      <c r="DC1321" s="91"/>
      <c r="DD1321" s="91"/>
      <c r="DE1321" s="91"/>
      <c r="DF1321" s="91"/>
      <c r="DG1321" s="91"/>
      <c r="DH1321" s="91"/>
      <c r="DI1321" s="91"/>
      <c r="DJ1321" s="91"/>
      <c r="DK1321" s="91"/>
      <c r="DL1321" s="91"/>
      <c r="DM1321" s="91"/>
      <c r="DN1321" s="91"/>
      <c r="DO1321" s="91"/>
      <c r="DP1321" s="91"/>
      <c r="DQ1321" s="91"/>
      <c r="DR1321" s="91"/>
      <c r="DS1321" s="91"/>
      <c r="DT1321" s="91"/>
      <c r="DU1321" s="91"/>
      <c r="DV1321" s="91"/>
      <c r="DW1321" s="91"/>
      <c r="DX1321" s="91"/>
      <c r="DY1321" s="91"/>
      <c r="DZ1321" s="91"/>
      <c r="EA1321" s="91"/>
      <c r="EB1321" s="91"/>
      <c r="EC1321" s="91"/>
      <c r="ED1321" s="91"/>
      <c r="EE1321" s="91"/>
      <c r="EF1321" s="91"/>
      <c r="EG1321" s="91"/>
      <c r="EH1321" s="91"/>
      <c r="EI1321" s="91"/>
      <c r="EJ1321" s="91"/>
      <c r="EK1321" s="91"/>
      <c r="EL1321" s="91"/>
      <c r="EM1321" s="91"/>
      <c r="EN1321" s="91"/>
      <c r="EO1321" s="91"/>
      <c r="EP1321" s="91"/>
      <c r="EQ1321" s="91"/>
      <c r="ER1321" s="91"/>
      <c r="ES1321" s="91"/>
      <c r="ET1321" s="91"/>
      <c r="EU1321" s="91"/>
      <c r="EV1321" s="91"/>
      <c r="EW1321" s="91"/>
      <c r="EX1321" s="91"/>
      <c r="EY1321" s="91"/>
      <c r="EZ1321" s="91"/>
      <c r="FA1321" s="91"/>
      <c r="FB1321" s="91"/>
      <c r="FC1321" s="91"/>
      <c r="FD1321" s="91"/>
      <c r="FE1321" s="91"/>
      <c r="FF1321" s="91"/>
      <c r="FG1321" s="91"/>
      <c r="FH1321" s="91"/>
      <c r="FI1321" s="91"/>
      <c r="FJ1321" s="91"/>
      <c r="FK1321" s="91"/>
      <c r="FL1321" s="91"/>
      <c r="FM1321" s="91"/>
      <c r="FN1321" s="91"/>
      <c r="FO1321" s="91"/>
      <c r="FP1321" s="91"/>
      <c r="FQ1321" s="91"/>
      <c r="FR1321" s="91"/>
      <c r="FS1321" s="91"/>
      <c r="FT1321" s="91"/>
      <c r="FU1321" s="91"/>
      <c r="FV1321" s="91"/>
      <c r="FW1321" s="91"/>
      <c r="FX1321" s="91"/>
      <c r="FY1321" s="91"/>
      <c r="FZ1321" s="91"/>
      <c r="GA1321" s="91"/>
      <c r="GB1321" s="91"/>
      <c r="GC1321" s="91"/>
      <c r="GD1321" s="91"/>
      <c r="GE1321" s="91"/>
      <c r="GF1321" s="91"/>
      <c r="GG1321" s="91"/>
      <c r="GH1321" s="91"/>
      <c r="GI1321" s="91"/>
    </row>
    <row r="1322" spans="1:8" ht="26.25" customHeight="1">
      <c r="A1322" s="28"/>
      <c r="B1322" s="76" t="s">
        <v>1348</v>
      </c>
      <c r="C1322" s="88" t="s">
        <v>1090</v>
      </c>
      <c r="D1322" s="85">
        <v>82419.767</v>
      </c>
      <c r="E1322" s="77">
        <v>145249.987</v>
      </c>
      <c r="F1322" s="80">
        <f t="shared" si="69"/>
        <v>62830.21999999999</v>
      </c>
      <c r="G1322" s="80">
        <f t="shared" si="70"/>
        <v>76.23197964148574</v>
      </c>
      <c r="H1322" s="80">
        <f t="shared" si="71"/>
        <v>69.94409310066938</v>
      </c>
    </row>
    <row r="1323" spans="1:8" ht="18" customHeight="1">
      <c r="A1323" s="28"/>
      <c r="B1323" s="28" t="s">
        <v>1441</v>
      </c>
      <c r="C1323" s="28" t="s">
        <v>1218</v>
      </c>
      <c r="D1323" s="29">
        <v>28600.068</v>
      </c>
      <c r="E1323" s="25">
        <v>49484.173</v>
      </c>
      <c r="F1323" s="35">
        <f t="shared" si="69"/>
        <v>20884.105000000003</v>
      </c>
      <c r="G1323" s="35">
        <f t="shared" si="70"/>
        <v>73.0211725370723</v>
      </c>
      <c r="H1323" s="35">
        <f t="shared" si="71"/>
        <v>66.84784630941856</v>
      </c>
    </row>
    <row r="1324" spans="1:8" ht="15.75" customHeight="1">
      <c r="A1324" s="28"/>
      <c r="B1324" s="28" t="s">
        <v>1303</v>
      </c>
      <c r="C1324" s="28" t="s">
        <v>1215</v>
      </c>
      <c r="D1324" s="29">
        <v>16188.478</v>
      </c>
      <c r="E1324" s="25">
        <v>26903.778</v>
      </c>
      <c r="F1324" s="35">
        <f t="shared" si="69"/>
        <v>10715.3</v>
      </c>
      <c r="G1324" s="35">
        <f t="shared" si="70"/>
        <v>66.19090441979782</v>
      </c>
      <c r="H1324" s="35">
        <f t="shared" si="71"/>
        <v>60.2612794264612</v>
      </c>
    </row>
    <row r="1325" spans="1:8" ht="16.5" customHeight="1">
      <c r="A1325" s="28"/>
      <c r="B1325" s="76" t="s">
        <v>1225</v>
      </c>
      <c r="C1325" s="76" t="s">
        <v>1226</v>
      </c>
      <c r="D1325" s="85">
        <v>11107.728</v>
      </c>
      <c r="E1325" s="77">
        <v>16259.388</v>
      </c>
      <c r="F1325" s="80">
        <f t="shared" si="69"/>
        <v>5151.660000000002</v>
      </c>
      <c r="G1325" s="80">
        <f t="shared" si="70"/>
        <v>46.379061496644525</v>
      </c>
      <c r="H1325" s="80">
        <f t="shared" si="71"/>
        <v>41.156315134068834</v>
      </c>
    </row>
    <row r="1326" spans="1:8" ht="16.5" customHeight="1">
      <c r="A1326" s="28"/>
      <c r="B1326" s="28" t="s">
        <v>1305</v>
      </c>
      <c r="C1326" s="28" t="s">
        <v>1216</v>
      </c>
      <c r="D1326" s="29">
        <v>58214.671</v>
      </c>
      <c r="E1326" s="25">
        <v>67787.387</v>
      </c>
      <c r="F1326" s="35">
        <f t="shared" si="69"/>
        <v>9572.716</v>
      </c>
      <c r="G1326" s="35">
        <f t="shared" si="70"/>
        <v>16.443820493291117</v>
      </c>
      <c r="H1326" s="35">
        <f t="shared" si="71"/>
        <v>12.289151555618671</v>
      </c>
    </row>
    <row r="1327" spans="1:191" s="7" customFormat="1" ht="15" customHeight="1">
      <c r="A1327" s="36"/>
      <c r="B1327" s="76" t="s">
        <v>1222</v>
      </c>
      <c r="C1327" s="76" t="s">
        <v>1135</v>
      </c>
      <c r="D1327" s="85">
        <v>27871.912</v>
      </c>
      <c r="E1327" s="77">
        <v>30883.456</v>
      </c>
      <c r="F1327" s="80">
        <f t="shared" si="69"/>
        <v>3011.543999999998</v>
      </c>
      <c r="G1327" s="80">
        <f t="shared" si="70"/>
        <v>10.804942265891192</v>
      </c>
      <c r="H1327" s="80">
        <f t="shared" si="71"/>
        <v>6.851466247821092</v>
      </c>
      <c r="I1327" s="92"/>
      <c r="J1327" s="92"/>
      <c r="K1327" s="92"/>
      <c r="L1327" s="92"/>
      <c r="M1327" s="92"/>
      <c r="N1327" s="92"/>
      <c r="O1327" s="92"/>
      <c r="P1327" s="92"/>
      <c r="Q1327" s="92"/>
      <c r="R1327" s="92"/>
      <c r="S1327" s="92"/>
      <c r="T1327" s="92"/>
      <c r="U1327" s="92"/>
      <c r="V1327" s="92"/>
      <c r="W1327" s="92"/>
      <c r="X1327" s="92"/>
      <c r="Y1327" s="92"/>
      <c r="Z1327" s="92"/>
      <c r="AA1327" s="92"/>
      <c r="AB1327" s="92"/>
      <c r="AC1327" s="92"/>
      <c r="AD1327" s="92"/>
      <c r="AE1327" s="92"/>
      <c r="AF1327" s="92"/>
      <c r="AG1327" s="92"/>
      <c r="AH1327" s="92"/>
      <c r="AI1327" s="92"/>
      <c r="AJ1327" s="92"/>
      <c r="AK1327" s="92"/>
      <c r="AL1327" s="92"/>
      <c r="AM1327" s="92"/>
      <c r="AN1327" s="92"/>
      <c r="AO1327" s="92"/>
      <c r="AP1327" s="92"/>
      <c r="AQ1327" s="92"/>
      <c r="AR1327" s="92"/>
      <c r="AS1327" s="92"/>
      <c r="AT1327" s="92"/>
      <c r="AU1327" s="92"/>
      <c r="AV1327" s="92"/>
      <c r="AW1327" s="92"/>
      <c r="AX1327" s="92"/>
      <c r="AY1327" s="92"/>
      <c r="AZ1327" s="92"/>
      <c r="BA1327" s="92"/>
      <c r="BB1327" s="92"/>
      <c r="BC1327" s="92"/>
      <c r="BD1327" s="92"/>
      <c r="BE1327" s="92"/>
      <c r="BF1327" s="92"/>
      <c r="BG1327" s="92"/>
      <c r="BH1327" s="92"/>
      <c r="BI1327" s="92"/>
      <c r="BJ1327" s="92"/>
      <c r="BK1327" s="92"/>
      <c r="BL1327" s="92"/>
      <c r="BM1327" s="92"/>
      <c r="BN1327" s="92"/>
      <c r="BO1327" s="92"/>
      <c r="BP1327" s="92"/>
      <c r="BQ1327" s="92"/>
      <c r="BR1327" s="92"/>
      <c r="BS1327" s="92"/>
      <c r="BT1327" s="92"/>
      <c r="BU1327" s="92"/>
      <c r="BV1327" s="92"/>
      <c r="BW1327" s="92"/>
      <c r="BX1327" s="92"/>
      <c r="BY1327" s="92"/>
      <c r="BZ1327" s="92"/>
      <c r="CA1327" s="92"/>
      <c r="CB1327" s="92"/>
      <c r="CC1327" s="92"/>
      <c r="CD1327" s="92"/>
      <c r="CE1327" s="92"/>
      <c r="CF1327" s="92"/>
      <c r="CG1327" s="92"/>
      <c r="CH1327" s="92"/>
      <c r="CI1327" s="92"/>
      <c r="CJ1327" s="92"/>
      <c r="CK1327" s="92"/>
      <c r="CL1327" s="92"/>
      <c r="CM1327" s="92"/>
      <c r="CN1327" s="92"/>
      <c r="CO1327" s="92"/>
      <c r="CP1327" s="92"/>
      <c r="CQ1327" s="92"/>
      <c r="CR1327" s="92"/>
      <c r="CS1327" s="92"/>
      <c r="CT1327" s="92"/>
      <c r="CU1327" s="92"/>
      <c r="CV1327" s="92"/>
      <c r="CW1327" s="92"/>
      <c r="CX1327" s="92"/>
      <c r="CY1327" s="92"/>
      <c r="CZ1327" s="92"/>
      <c r="DA1327" s="92"/>
      <c r="DB1327" s="92"/>
      <c r="DC1327" s="92"/>
      <c r="DD1327" s="92"/>
      <c r="DE1327" s="92"/>
      <c r="DF1327" s="92"/>
      <c r="DG1327" s="92"/>
      <c r="DH1327" s="92"/>
      <c r="DI1327" s="92"/>
      <c r="DJ1327" s="92"/>
      <c r="DK1327" s="92"/>
      <c r="DL1327" s="92"/>
      <c r="DM1327" s="92"/>
      <c r="DN1327" s="92"/>
      <c r="DO1327" s="92"/>
      <c r="DP1327" s="92"/>
      <c r="DQ1327" s="92"/>
      <c r="DR1327" s="92"/>
      <c r="DS1327" s="92"/>
      <c r="DT1327" s="92"/>
      <c r="DU1327" s="92"/>
      <c r="DV1327" s="92"/>
      <c r="DW1327" s="92"/>
      <c r="DX1327" s="92"/>
      <c r="DY1327" s="92"/>
      <c r="DZ1327" s="92"/>
      <c r="EA1327" s="92"/>
      <c r="EB1327" s="92"/>
      <c r="EC1327" s="92"/>
      <c r="ED1327" s="92"/>
      <c r="EE1327" s="92"/>
      <c r="EF1327" s="92"/>
      <c r="EG1327" s="92"/>
      <c r="EH1327" s="92"/>
      <c r="EI1327" s="92"/>
      <c r="EJ1327" s="92"/>
      <c r="EK1327" s="92"/>
      <c r="EL1327" s="92"/>
      <c r="EM1327" s="92"/>
      <c r="EN1327" s="92"/>
      <c r="EO1327" s="92"/>
      <c r="EP1327" s="92"/>
      <c r="EQ1327" s="92"/>
      <c r="ER1327" s="92"/>
      <c r="ES1327" s="92"/>
      <c r="ET1327" s="92"/>
      <c r="EU1327" s="92"/>
      <c r="EV1327" s="92"/>
      <c r="EW1327" s="92"/>
      <c r="EX1327" s="92"/>
      <c r="EY1327" s="92"/>
      <c r="EZ1327" s="92"/>
      <c r="FA1327" s="92"/>
      <c r="FB1327" s="92"/>
      <c r="FC1327" s="92"/>
      <c r="FD1327" s="92"/>
      <c r="FE1327" s="92"/>
      <c r="FF1327" s="92"/>
      <c r="FG1327" s="92"/>
      <c r="FH1327" s="92"/>
      <c r="FI1327" s="92"/>
      <c r="FJ1327" s="92"/>
      <c r="FK1327" s="92"/>
      <c r="FL1327" s="92"/>
      <c r="FM1327" s="92"/>
      <c r="FN1327" s="92"/>
      <c r="FO1327" s="92"/>
      <c r="FP1327" s="92"/>
      <c r="FQ1327" s="92"/>
      <c r="FR1327" s="92"/>
      <c r="FS1327" s="92"/>
      <c r="FT1327" s="92"/>
      <c r="FU1327" s="92"/>
      <c r="FV1327" s="92"/>
      <c r="FW1327" s="92"/>
      <c r="FX1327" s="92"/>
      <c r="FY1327" s="92"/>
      <c r="FZ1327" s="92"/>
      <c r="GA1327" s="92"/>
      <c r="GB1327" s="92"/>
      <c r="GC1327" s="92"/>
      <c r="GD1327" s="92"/>
      <c r="GE1327" s="92"/>
      <c r="GF1327" s="92"/>
      <c r="GG1327" s="92"/>
      <c r="GH1327" s="92"/>
      <c r="GI1327" s="92"/>
    </row>
    <row r="1328" spans="1:8" s="304" customFormat="1" ht="16.5" customHeight="1" thickBot="1">
      <c r="A1328" s="36"/>
      <c r="B1328" s="28" t="s">
        <v>1223</v>
      </c>
      <c r="C1328" s="28" t="s">
        <v>1224</v>
      </c>
      <c r="D1328" s="29">
        <v>33083.563</v>
      </c>
      <c r="E1328" s="25">
        <v>36627.786</v>
      </c>
      <c r="F1328" s="35">
        <f t="shared" si="69"/>
        <v>3544.222999999998</v>
      </c>
      <c r="G1328" s="35">
        <f t="shared" si="70"/>
        <v>10.712942254738401</v>
      </c>
      <c r="H1328" s="35">
        <f t="shared" si="71"/>
        <v>6.762748760266235</v>
      </c>
    </row>
    <row r="1329" spans="1:8" ht="18.75" customHeight="1">
      <c r="A1329" s="28"/>
      <c r="B1329" s="76" t="s">
        <v>1220</v>
      </c>
      <c r="C1329" s="76" t="s">
        <v>1221</v>
      </c>
      <c r="D1329" s="85">
        <v>38395.626</v>
      </c>
      <c r="E1329" s="77">
        <v>41641.155</v>
      </c>
      <c r="F1329" s="80">
        <f t="shared" si="69"/>
        <v>3245.5290000000023</v>
      </c>
      <c r="G1329" s="80">
        <f t="shared" si="70"/>
        <v>8.452861271229173</v>
      </c>
      <c r="H1329" s="80">
        <f t="shared" si="71"/>
        <v>4.583306562216238</v>
      </c>
    </row>
    <row r="1330" spans="1:191" s="7" customFormat="1" ht="17.25" customHeight="1">
      <c r="A1330" s="36"/>
      <c r="B1330" s="28" t="s">
        <v>185</v>
      </c>
      <c r="C1330" s="28" t="s">
        <v>1219</v>
      </c>
      <c r="D1330" s="29">
        <v>39413.417</v>
      </c>
      <c r="E1330" s="25">
        <v>41233.362</v>
      </c>
      <c r="F1330" s="35">
        <f t="shared" si="69"/>
        <v>1819.9449999999997</v>
      </c>
      <c r="G1330" s="35">
        <f t="shared" si="70"/>
        <v>4.617577308762644</v>
      </c>
      <c r="H1330" s="35">
        <f t="shared" si="71"/>
        <v>0.8848639974169181</v>
      </c>
      <c r="I1330" s="92"/>
      <c r="J1330" s="92"/>
      <c r="K1330" s="92"/>
      <c r="L1330" s="92"/>
      <c r="M1330" s="92"/>
      <c r="N1330" s="92"/>
      <c r="O1330" s="92"/>
      <c r="P1330" s="92"/>
      <c r="Q1330" s="92"/>
      <c r="R1330" s="92"/>
      <c r="S1330" s="92"/>
      <c r="T1330" s="92"/>
      <c r="U1330" s="92"/>
      <c r="V1330" s="92"/>
      <c r="W1330" s="92"/>
      <c r="X1330" s="92"/>
      <c r="Y1330" s="92"/>
      <c r="Z1330" s="92"/>
      <c r="AA1330" s="92"/>
      <c r="AB1330" s="92"/>
      <c r="AC1330" s="92"/>
      <c r="AD1330" s="92"/>
      <c r="AE1330" s="92"/>
      <c r="AF1330" s="92"/>
      <c r="AG1330" s="92"/>
      <c r="AH1330" s="92"/>
      <c r="AI1330" s="92"/>
      <c r="AJ1330" s="92"/>
      <c r="AK1330" s="92"/>
      <c r="AL1330" s="92"/>
      <c r="AM1330" s="92"/>
      <c r="AN1330" s="92"/>
      <c r="AO1330" s="92"/>
      <c r="AP1330" s="92"/>
      <c r="AQ1330" s="92"/>
      <c r="AR1330" s="92"/>
      <c r="AS1330" s="92"/>
      <c r="AT1330" s="92"/>
      <c r="AU1330" s="92"/>
      <c r="AV1330" s="92"/>
      <c r="AW1330" s="92"/>
      <c r="AX1330" s="92"/>
      <c r="AY1330" s="92"/>
      <c r="AZ1330" s="92"/>
      <c r="BA1330" s="92"/>
      <c r="BB1330" s="92"/>
      <c r="BC1330" s="92"/>
      <c r="BD1330" s="92"/>
      <c r="BE1330" s="92"/>
      <c r="BF1330" s="92"/>
      <c r="BG1330" s="92"/>
      <c r="BH1330" s="92"/>
      <c r="BI1330" s="92"/>
      <c r="BJ1330" s="92"/>
      <c r="BK1330" s="92"/>
      <c r="BL1330" s="92"/>
      <c r="BM1330" s="92"/>
      <c r="BN1330" s="92"/>
      <c r="BO1330" s="92"/>
      <c r="BP1330" s="92"/>
      <c r="BQ1330" s="92"/>
      <c r="BR1330" s="92"/>
      <c r="BS1330" s="92"/>
      <c r="BT1330" s="92"/>
      <c r="BU1330" s="92"/>
      <c r="BV1330" s="92"/>
      <c r="BW1330" s="92"/>
      <c r="BX1330" s="92"/>
      <c r="BY1330" s="92"/>
      <c r="BZ1330" s="92"/>
      <c r="CA1330" s="92"/>
      <c r="CB1330" s="92"/>
      <c r="CC1330" s="92"/>
      <c r="CD1330" s="92"/>
      <c r="CE1330" s="92"/>
      <c r="CF1330" s="92"/>
      <c r="CG1330" s="92"/>
      <c r="CH1330" s="92"/>
      <c r="CI1330" s="92"/>
      <c r="CJ1330" s="92"/>
      <c r="CK1330" s="92"/>
      <c r="CL1330" s="92"/>
      <c r="CM1330" s="92"/>
      <c r="CN1330" s="92"/>
      <c r="CO1330" s="92"/>
      <c r="CP1330" s="92"/>
      <c r="CQ1330" s="92"/>
      <c r="CR1330" s="92"/>
      <c r="CS1330" s="92"/>
      <c r="CT1330" s="92"/>
      <c r="CU1330" s="92"/>
      <c r="CV1330" s="92"/>
      <c r="CW1330" s="92"/>
      <c r="CX1330" s="92"/>
      <c r="CY1330" s="92"/>
      <c r="CZ1330" s="92"/>
      <c r="DA1330" s="92"/>
      <c r="DB1330" s="92"/>
      <c r="DC1330" s="92"/>
      <c r="DD1330" s="92"/>
      <c r="DE1330" s="92"/>
      <c r="DF1330" s="92"/>
      <c r="DG1330" s="92"/>
      <c r="DH1330" s="92"/>
      <c r="DI1330" s="92"/>
      <c r="DJ1330" s="92"/>
      <c r="DK1330" s="92"/>
      <c r="DL1330" s="92"/>
      <c r="DM1330" s="92"/>
      <c r="DN1330" s="92"/>
      <c r="DO1330" s="92"/>
      <c r="DP1330" s="92"/>
      <c r="DQ1330" s="92"/>
      <c r="DR1330" s="92"/>
      <c r="DS1330" s="92"/>
      <c r="DT1330" s="92"/>
      <c r="DU1330" s="92"/>
      <c r="DV1330" s="92"/>
      <c r="DW1330" s="92"/>
      <c r="DX1330" s="92"/>
      <c r="DY1330" s="92"/>
      <c r="DZ1330" s="92"/>
      <c r="EA1330" s="92"/>
      <c r="EB1330" s="92"/>
      <c r="EC1330" s="92"/>
      <c r="ED1330" s="92"/>
      <c r="EE1330" s="92"/>
      <c r="EF1330" s="92"/>
      <c r="EG1330" s="92"/>
      <c r="EH1330" s="92"/>
      <c r="EI1330" s="92"/>
      <c r="EJ1330" s="92"/>
      <c r="EK1330" s="92"/>
      <c r="EL1330" s="92"/>
      <c r="EM1330" s="92"/>
      <c r="EN1330" s="92"/>
      <c r="EO1330" s="92"/>
      <c r="EP1330" s="92"/>
      <c r="EQ1330" s="92"/>
      <c r="ER1330" s="92"/>
      <c r="ES1330" s="92"/>
      <c r="ET1330" s="92"/>
      <c r="EU1330" s="92"/>
      <c r="EV1330" s="92"/>
      <c r="EW1330" s="92"/>
      <c r="EX1330" s="92"/>
      <c r="EY1330" s="92"/>
      <c r="EZ1330" s="92"/>
      <c r="FA1330" s="92"/>
      <c r="FB1330" s="92"/>
      <c r="FC1330" s="92"/>
      <c r="FD1330" s="92"/>
      <c r="FE1330" s="92"/>
      <c r="FF1330" s="92"/>
      <c r="FG1330" s="92"/>
      <c r="FH1330" s="92"/>
      <c r="FI1330" s="92"/>
      <c r="FJ1330" s="92"/>
      <c r="FK1330" s="92"/>
      <c r="FL1330" s="92"/>
      <c r="FM1330" s="92"/>
      <c r="FN1330" s="92"/>
      <c r="FO1330" s="92"/>
      <c r="FP1330" s="92"/>
      <c r="FQ1330" s="92"/>
      <c r="FR1330" s="92"/>
      <c r="FS1330" s="92"/>
      <c r="FT1330" s="92"/>
      <c r="FU1330" s="92"/>
      <c r="FV1330" s="92"/>
      <c r="FW1330" s="92"/>
      <c r="FX1330" s="92"/>
      <c r="FY1330" s="92"/>
      <c r="FZ1330" s="92"/>
      <c r="GA1330" s="92"/>
      <c r="GB1330" s="92"/>
      <c r="GC1330" s="92"/>
      <c r="GD1330" s="92"/>
      <c r="GE1330" s="92"/>
      <c r="GF1330" s="92"/>
      <c r="GG1330" s="92"/>
      <c r="GH1330" s="92"/>
      <c r="GI1330" s="92"/>
    </row>
    <row r="1331" spans="1:191" s="7" customFormat="1" ht="18.75" customHeight="1">
      <c r="A1331" s="36"/>
      <c r="B1331" s="28" t="s">
        <v>1439</v>
      </c>
      <c r="C1331" s="28" t="s">
        <v>1217</v>
      </c>
      <c r="D1331" s="29">
        <v>53500.932</v>
      </c>
      <c r="E1331" s="25">
        <v>55637.726</v>
      </c>
      <c r="F1331" s="35">
        <f t="shared" si="69"/>
        <v>2136.7940000000017</v>
      </c>
      <c r="G1331" s="35">
        <f t="shared" si="70"/>
        <v>3.9939378999977126</v>
      </c>
      <c r="H1331" s="35">
        <f t="shared" si="71"/>
        <v>0.28347579330094685</v>
      </c>
      <c r="I1331" s="92"/>
      <c r="J1331" s="92"/>
      <c r="K1331" s="92"/>
      <c r="L1331" s="92"/>
      <c r="M1331" s="92"/>
      <c r="N1331" s="92"/>
      <c r="O1331" s="92"/>
      <c r="P1331" s="92"/>
      <c r="Q1331" s="92"/>
      <c r="R1331" s="92"/>
      <c r="S1331" s="92"/>
      <c r="T1331" s="92"/>
      <c r="U1331" s="92"/>
      <c r="V1331" s="92"/>
      <c r="W1331" s="92"/>
      <c r="X1331" s="92"/>
      <c r="Y1331" s="92"/>
      <c r="Z1331" s="92"/>
      <c r="AA1331" s="92"/>
      <c r="AB1331" s="92"/>
      <c r="AC1331" s="92"/>
      <c r="AD1331" s="92"/>
      <c r="AE1331" s="92"/>
      <c r="AF1331" s="92"/>
      <c r="AG1331" s="92"/>
      <c r="AH1331" s="92"/>
      <c r="AI1331" s="92"/>
      <c r="AJ1331" s="92"/>
      <c r="AK1331" s="92"/>
      <c r="AL1331" s="92"/>
      <c r="AM1331" s="92"/>
      <c r="AN1331" s="92"/>
      <c r="AO1331" s="92"/>
      <c r="AP1331" s="92"/>
      <c r="AQ1331" s="92"/>
      <c r="AR1331" s="92"/>
      <c r="AS1331" s="92"/>
      <c r="AT1331" s="92"/>
      <c r="AU1331" s="92"/>
      <c r="AV1331" s="92"/>
      <c r="AW1331" s="92"/>
      <c r="AX1331" s="92"/>
      <c r="AY1331" s="92"/>
      <c r="AZ1331" s="92"/>
      <c r="BA1331" s="92"/>
      <c r="BB1331" s="92"/>
      <c r="BC1331" s="92"/>
      <c r="BD1331" s="92"/>
      <c r="BE1331" s="92"/>
      <c r="BF1331" s="92"/>
      <c r="BG1331" s="92"/>
      <c r="BH1331" s="92"/>
      <c r="BI1331" s="92"/>
      <c r="BJ1331" s="92"/>
      <c r="BK1331" s="92"/>
      <c r="BL1331" s="92"/>
      <c r="BM1331" s="92"/>
      <c r="BN1331" s="92"/>
      <c r="BO1331" s="92"/>
      <c r="BP1331" s="92"/>
      <c r="BQ1331" s="92"/>
      <c r="BR1331" s="92"/>
      <c r="BS1331" s="92"/>
      <c r="BT1331" s="92"/>
      <c r="BU1331" s="92"/>
      <c r="BV1331" s="92"/>
      <c r="BW1331" s="92"/>
      <c r="BX1331" s="92"/>
      <c r="BY1331" s="92"/>
      <c r="BZ1331" s="92"/>
      <c r="CA1331" s="92"/>
      <c r="CB1331" s="92"/>
      <c r="CC1331" s="92"/>
      <c r="CD1331" s="92"/>
      <c r="CE1331" s="92"/>
      <c r="CF1331" s="92"/>
      <c r="CG1331" s="92"/>
      <c r="CH1331" s="92"/>
      <c r="CI1331" s="92"/>
      <c r="CJ1331" s="92"/>
      <c r="CK1331" s="92"/>
      <c r="CL1331" s="92"/>
      <c r="CM1331" s="92"/>
      <c r="CN1331" s="92"/>
      <c r="CO1331" s="92"/>
      <c r="CP1331" s="92"/>
      <c r="CQ1331" s="92"/>
      <c r="CR1331" s="92"/>
      <c r="CS1331" s="92"/>
      <c r="CT1331" s="92"/>
      <c r="CU1331" s="92"/>
      <c r="CV1331" s="92"/>
      <c r="CW1331" s="92"/>
      <c r="CX1331" s="92"/>
      <c r="CY1331" s="92"/>
      <c r="CZ1331" s="92"/>
      <c r="DA1331" s="92"/>
      <c r="DB1331" s="92"/>
      <c r="DC1331" s="92"/>
      <c r="DD1331" s="92"/>
      <c r="DE1331" s="92"/>
      <c r="DF1331" s="92"/>
      <c r="DG1331" s="92"/>
      <c r="DH1331" s="92"/>
      <c r="DI1331" s="92"/>
      <c r="DJ1331" s="92"/>
      <c r="DK1331" s="92"/>
      <c r="DL1331" s="92"/>
      <c r="DM1331" s="92"/>
      <c r="DN1331" s="92"/>
      <c r="DO1331" s="92"/>
      <c r="DP1331" s="92"/>
      <c r="DQ1331" s="92"/>
      <c r="DR1331" s="92"/>
      <c r="DS1331" s="92"/>
      <c r="DT1331" s="92"/>
      <c r="DU1331" s="92"/>
      <c r="DV1331" s="92"/>
      <c r="DW1331" s="92"/>
      <c r="DX1331" s="92"/>
      <c r="DY1331" s="92"/>
      <c r="DZ1331" s="92"/>
      <c r="EA1331" s="92"/>
      <c r="EB1331" s="92"/>
      <c r="EC1331" s="92"/>
      <c r="ED1331" s="92"/>
      <c r="EE1331" s="92"/>
      <c r="EF1331" s="92"/>
      <c r="EG1331" s="92"/>
      <c r="EH1331" s="92"/>
      <c r="EI1331" s="92"/>
      <c r="EJ1331" s="92"/>
      <c r="EK1331" s="92"/>
      <c r="EL1331" s="92"/>
      <c r="EM1331" s="92"/>
      <c r="EN1331" s="92"/>
      <c r="EO1331" s="92"/>
      <c r="EP1331" s="92"/>
      <c r="EQ1331" s="92"/>
      <c r="ER1331" s="92"/>
      <c r="ES1331" s="92"/>
      <c r="ET1331" s="92"/>
      <c r="EU1331" s="92"/>
      <c r="EV1331" s="92"/>
      <c r="EW1331" s="92"/>
      <c r="EX1331" s="92"/>
      <c r="EY1331" s="92"/>
      <c r="EZ1331" s="92"/>
      <c r="FA1331" s="92"/>
      <c r="FB1331" s="92"/>
      <c r="FC1331" s="92"/>
      <c r="FD1331" s="92"/>
      <c r="FE1331" s="92"/>
      <c r="FF1331" s="92"/>
      <c r="FG1331" s="92"/>
      <c r="FH1331" s="92"/>
      <c r="FI1331" s="92"/>
      <c r="FJ1331" s="92"/>
      <c r="FK1331" s="92"/>
      <c r="FL1331" s="92"/>
      <c r="FM1331" s="92"/>
      <c r="FN1331" s="92"/>
      <c r="FO1331" s="92"/>
      <c r="FP1331" s="92"/>
      <c r="FQ1331" s="92"/>
      <c r="FR1331" s="92"/>
      <c r="FS1331" s="92"/>
      <c r="FT1331" s="92"/>
      <c r="FU1331" s="92"/>
      <c r="FV1331" s="92"/>
      <c r="FW1331" s="92"/>
      <c r="FX1331" s="92"/>
      <c r="FY1331" s="92"/>
      <c r="FZ1331" s="92"/>
      <c r="GA1331" s="92"/>
      <c r="GB1331" s="92"/>
      <c r="GC1331" s="92"/>
      <c r="GD1331" s="92"/>
      <c r="GE1331" s="92"/>
      <c r="GF1331" s="92"/>
      <c r="GG1331" s="92"/>
      <c r="GH1331" s="92"/>
      <c r="GI1331" s="92"/>
    </row>
    <row r="1332" spans="1:191" s="7" customFormat="1" ht="17.25" customHeight="1">
      <c r="A1332" s="36"/>
      <c r="B1332" s="76" t="s">
        <v>1310</v>
      </c>
      <c r="C1332" s="76" t="s">
        <v>1229</v>
      </c>
      <c r="D1332" s="85">
        <v>11562.611</v>
      </c>
      <c r="E1332" s="77">
        <v>11961.405</v>
      </c>
      <c r="F1332" s="80">
        <f t="shared" si="69"/>
        <v>398.79399999999987</v>
      </c>
      <c r="G1332" s="80">
        <f t="shared" si="70"/>
        <v>3.448996078826827</v>
      </c>
      <c r="H1332" s="80">
        <f t="shared" si="71"/>
        <v>-0.24202272166727878</v>
      </c>
      <c r="I1332" s="92"/>
      <c r="J1332" s="92"/>
      <c r="K1332" s="92"/>
      <c r="L1332" s="92"/>
      <c r="M1332" s="92"/>
      <c r="N1332" s="92"/>
      <c r="O1332" s="92"/>
      <c r="P1332" s="92"/>
      <c r="Q1332" s="92"/>
      <c r="R1332" s="92"/>
      <c r="S1332" s="92"/>
      <c r="T1332" s="92"/>
      <c r="U1332" s="92"/>
      <c r="V1332" s="92"/>
      <c r="W1332" s="92"/>
      <c r="X1332" s="92"/>
      <c r="Y1332" s="92"/>
      <c r="Z1332" s="92"/>
      <c r="AA1332" s="92"/>
      <c r="AB1332" s="92"/>
      <c r="AC1332" s="92"/>
      <c r="AD1332" s="92"/>
      <c r="AE1332" s="92"/>
      <c r="AF1332" s="92"/>
      <c r="AG1332" s="92"/>
      <c r="AH1332" s="92"/>
      <c r="AI1332" s="92"/>
      <c r="AJ1332" s="92"/>
      <c r="AK1332" s="92"/>
      <c r="AL1332" s="92"/>
      <c r="AM1332" s="92"/>
      <c r="AN1332" s="92"/>
      <c r="AO1332" s="92"/>
      <c r="AP1332" s="92"/>
      <c r="AQ1332" s="92"/>
      <c r="AR1332" s="92"/>
      <c r="AS1332" s="92"/>
      <c r="AT1332" s="92"/>
      <c r="AU1332" s="92"/>
      <c r="AV1332" s="92"/>
      <c r="AW1332" s="92"/>
      <c r="AX1332" s="92"/>
      <c r="AY1332" s="92"/>
      <c r="AZ1332" s="92"/>
      <c r="BA1332" s="92"/>
      <c r="BB1332" s="92"/>
      <c r="BC1332" s="92"/>
      <c r="BD1332" s="92"/>
      <c r="BE1332" s="92"/>
      <c r="BF1332" s="92"/>
      <c r="BG1332" s="92"/>
      <c r="BH1332" s="92"/>
      <c r="BI1332" s="92"/>
      <c r="BJ1332" s="92"/>
      <c r="BK1332" s="92"/>
      <c r="BL1332" s="92"/>
      <c r="BM1332" s="92"/>
      <c r="BN1332" s="92"/>
      <c r="BO1332" s="92"/>
      <c r="BP1332" s="92"/>
      <c r="BQ1332" s="92"/>
      <c r="BR1332" s="92"/>
      <c r="BS1332" s="92"/>
      <c r="BT1332" s="92"/>
      <c r="BU1332" s="92"/>
      <c r="BV1332" s="92"/>
      <c r="BW1332" s="92"/>
      <c r="BX1332" s="92"/>
      <c r="BY1332" s="92"/>
      <c r="BZ1332" s="92"/>
      <c r="CA1332" s="92"/>
      <c r="CB1332" s="92"/>
      <c r="CC1332" s="92"/>
      <c r="CD1332" s="92"/>
      <c r="CE1332" s="92"/>
      <c r="CF1332" s="92"/>
      <c r="CG1332" s="92"/>
      <c r="CH1332" s="92"/>
      <c r="CI1332" s="92"/>
      <c r="CJ1332" s="92"/>
      <c r="CK1332" s="92"/>
      <c r="CL1332" s="92"/>
      <c r="CM1332" s="92"/>
      <c r="CN1332" s="92"/>
      <c r="CO1332" s="92"/>
      <c r="CP1332" s="92"/>
      <c r="CQ1332" s="92"/>
      <c r="CR1332" s="92"/>
      <c r="CS1332" s="92"/>
      <c r="CT1332" s="92"/>
      <c r="CU1332" s="92"/>
      <c r="CV1332" s="92"/>
      <c r="CW1332" s="92"/>
      <c r="CX1332" s="92"/>
      <c r="CY1332" s="92"/>
      <c r="CZ1332" s="92"/>
      <c r="DA1332" s="92"/>
      <c r="DB1332" s="92"/>
      <c r="DC1332" s="92"/>
      <c r="DD1332" s="92"/>
      <c r="DE1332" s="92"/>
      <c r="DF1332" s="92"/>
      <c r="DG1332" s="92"/>
      <c r="DH1332" s="92"/>
      <c r="DI1332" s="92"/>
      <c r="DJ1332" s="92"/>
      <c r="DK1332" s="92"/>
      <c r="DL1332" s="92"/>
      <c r="DM1332" s="92"/>
      <c r="DN1332" s="92"/>
      <c r="DO1332" s="92"/>
      <c r="DP1332" s="92"/>
      <c r="DQ1332" s="92"/>
      <c r="DR1332" s="92"/>
      <c r="DS1332" s="92"/>
      <c r="DT1332" s="92"/>
      <c r="DU1332" s="92"/>
      <c r="DV1332" s="92"/>
      <c r="DW1332" s="92"/>
      <c r="DX1332" s="92"/>
      <c r="DY1332" s="92"/>
      <c r="DZ1332" s="92"/>
      <c r="EA1332" s="92"/>
      <c r="EB1332" s="92"/>
      <c r="EC1332" s="92"/>
      <c r="ED1332" s="92"/>
      <c r="EE1332" s="92"/>
      <c r="EF1332" s="92"/>
      <c r="EG1332" s="92"/>
      <c r="EH1332" s="92"/>
      <c r="EI1332" s="92"/>
      <c r="EJ1332" s="92"/>
      <c r="EK1332" s="92"/>
      <c r="EL1332" s="92"/>
      <c r="EM1332" s="92"/>
      <c r="EN1332" s="92"/>
      <c r="EO1332" s="92"/>
      <c r="EP1332" s="92"/>
      <c r="EQ1332" s="92"/>
      <c r="ER1332" s="92"/>
      <c r="ES1332" s="92"/>
      <c r="ET1332" s="92"/>
      <c r="EU1332" s="92"/>
      <c r="EV1332" s="92"/>
      <c r="EW1332" s="92"/>
      <c r="EX1332" s="92"/>
      <c r="EY1332" s="92"/>
      <c r="EZ1332" s="92"/>
      <c r="FA1332" s="92"/>
      <c r="FB1332" s="92"/>
      <c r="FC1332" s="92"/>
      <c r="FD1332" s="92"/>
      <c r="FE1332" s="92"/>
      <c r="FF1332" s="92"/>
      <c r="FG1332" s="92"/>
      <c r="FH1332" s="92"/>
      <c r="FI1332" s="92"/>
      <c r="FJ1332" s="92"/>
      <c r="FK1332" s="92"/>
      <c r="FL1332" s="92"/>
      <c r="FM1332" s="92"/>
      <c r="FN1332" s="92"/>
      <c r="FO1332" s="92"/>
      <c r="FP1332" s="92"/>
      <c r="FQ1332" s="92"/>
      <c r="FR1332" s="92"/>
      <c r="FS1332" s="92"/>
      <c r="FT1332" s="92"/>
      <c r="FU1332" s="92"/>
      <c r="FV1332" s="92"/>
      <c r="FW1332" s="92"/>
      <c r="FX1332" s="92"/>
      <c r="FY1332" s="92"/>
      <c r="FZ1332" s="92"/>
      <c r="GA1332" s="92"/>
      <c r="GB1332" s="92"/>
      <c r="GC1332" s="92"/>
      <c r="GD1332" s="92"/>
      <c r="GE1332" s="92"/>
      <c r="GF1332" s="92"/>
      <c r="GG1332" s="92"/>
      <c r="GH1332" s="92"/>
      <c r="GI1332" s="92"/>
    </row>
    <row r="1333" spans="1:191" s="7" customFormat="1" ht="17.25" customHeight="1">
      <c r="A1333" s="36"/>
      <c r="B1333" s="76" t="s">
        <v>1313</v>
      </c>
      <c r="C1333" s="76" t="s">
        <v>774</v>
      </c>
      <c r="D1333" s="85">
        <v>14385.823</v>
      </c>
      <c r="E1333" s="77">
        <v>14690.701</v>
      </c>
      <c r="F1333" s="80">
        <f t="shared" si="69"/>
        <v>304.8779999999988</v>
      </c>
      <c r="G1333" s="80">
        <f t="shared" si="70"/>
        <v>2.119294808506944</v>
      </c>
      <c r="H1333" s="80">
        <f t="shared" si="71"/>
        <v>-1.524280782542664</v>
      </c>
      <c r="I1333" s="92"/>
      <c r="J1333" s="92"/>
      <c r="K1333" s="92"/>
      <c r="L1333" s="92"/>
      <c r="M1333" s="92"/>
      <c r="N1333" s="92"/>
      <c r="O1333" s="92"/>
      <c r="P1333" s="92"/>
      <c r="Q1333" s="92"/>
      <c r="R1333" s="92"/>
      <c r="S1333" s="92"/>
      <c r="T1333" s="92"/>
      <c r="U1333" s="92"/>
      <c r="V1333" s="92"/>
      <c r="W1333" s="92"/>
      <c r="X1333" s="92"/>
      <c r="Y1333" s="92"/>
      <c r="Z1333" s="92"/>
      <c r="AA1333" s="92"/>
      <c r="AB1333" s="92"/>
      <c r="AC1333" s="92"/>
      <c r="AD1333" s="92"/>
      <c r="AE1333" s="92"/>
      <c r="AF1333" s="92"/>
      <c r="AG1333" s="92"/>
      <c r="AH1333" s="92"/>
      <c r="AI1333" s="92"/>
      <c r="AJ1333" s="92"/>
      <c r="AK1333" s="92"/>
      <c r="AL1333" s="92"/>
      <c r="AM1333" s="92"/>
      <c r="AN1333" s="92"/>
      <c r="AO1333" s="92"/>
      <c r="AP1333" s="92"/>
      <c r="AQ1333" s="92"/>
      <c r="AR1333" s="92"/>
      <c r="AS1333" s="92"/>
      <c r="AT1333" s="92"/>
      <c r="AU1333" s="92"/>
      <c r="AV1333" s="92"/>
      <c r="AW1333" s="92"/>
      <c r="AX1333" s="92"/>
      <c r="AY1333" s="92"/>
      <c r="AZ1333" s="92"/>
      <c r="BA1333" s="92"/>
      <c r="BB1333" s="92"/>
      <c r="BC1333" s="92"/>
      <c r="BD1333" s="92"/>
      <c r="BE1333" s="92"/>
      <c r="BF1333" s="92"/>
      <c r="BG1333" s="92"/>
      <c r="BH1333" s="92"/>
      <c r="BI1333" s="92"/>
      <c r="BJ1333" s="92"/>
      <c r="BK1333" s="92"/>
      <c r="BL1333" s="92"/>
      <c r="BM1333" s="92"/>
      <c r="BN1333" s="92"/>
      <c r="BO1333" s="92"/>
      <c r="BP1333" s="92"/>
      <c r="BQ1333" s="92"/>
      <c r="BR1333" s="92"/>
      <c r="BS1333" s="92"/>
      <c r="BT1333" s="92"/>
      <c r="BU1333" s="92"/>
      <c r="BV1333" s="92"/>
      <c r="BW1333" s="92"/>
      <c r="BX1333" s="92"/>
      <c r="BY1333" s="92"/>
      <c r="BZ1333" s="92"/>
      <c r="CA1333" s="92"/>
      <c r="CB1333" s="92"/>
      <c r="CC1333" s="92"/>
      <c r="CD1333" s="92"/>
      <c r="CE1333" s="92"/>
      <c r="CF1333" s="92"/>
      <c r="CG1333" s="92"/>
      <c r="CH1333" s="92"/>
      <c r="CI1333" s="92"/>
      <c r="CJ1333" s="92"/>
      <c r="CK1333" s="92"/>
      <c r="CL1333" s="92"/>
      <c r="CM1333" s="92"/>
      <c r="CN1333" s="92"/>
      <c r="CO1333" s="92"/>
      <c r="CP1333" s="92"/>
      <c r="CQ1333" s="92"/>
      <c r="CR1333" s="92"/>
      <c r="CS1333" s="92"/>
      <c r="CT1333" s="92"/>
      <c r="CU1333" s="92"/>
      <c r="CV1333" s="92"/>
      <c r="CW1333" s="92"/>
      <c r="CX1333" s="92"/>
      <c r="CY1333" s="92"/>
      <c r="CZ1333" s="92"/>
      <c r="DA1333" s="92"/>
      <c r="DB1333" s="92"/>
      <c r="DC1333" s="92"/>
      <c r="DD1333" s="92"/>
      <c r="DE1333" s="92"/>
      <c r="DF1333" s="92"/>
      <c r="DG1333" s="92"/>
      <c r="DH1333" s="92"/>
      <c r="DI1333" s="92"/>
      <c r="DJ1333" s="92"/>
      <c r="DK1333" s="92"/>
      <c r="DL1333" s="92"/>
      <c r="DM1333" s="92"/>
      <c r="DN1333" s="92"/>
      <c r="DO1333" s="92"/>
      <c r="DP1333" s="92"/>
      <c r="DQ1333" s="92"/>
      <c r="DR1333" s="92"/>
      <c r="DS1333" s="92"/>
      <c r="DT1333" s="92"/>
      <c r="DU1333" s="92"/>
      <c r="DV1333" s="92"/>
      <c r="DW1333" s="92"/>
      <c r="DX1333" s="92"/>
      <c r="DY1333" s="92"/>
      <c r="DZ1333" s="92"/>
      <c r="EA1333" s="92"/>
      <c r="EB1333" s="92"/>
      <c r="EC1333" s="92"/>
      <c r="ED1333" s="92"/>
      <c r="EE1333" s="92"/>
      <c r="EF1333" s="92"/>
      <c r="EG1333" s="92"/>
      <c r="EH1333" s="92"/>
      <c r="EI1333" s="92"/>
      <c r="EJ1333" s="92"/>
      <c r="EK1333" s="92"/>
      <c r="EL1333" s="92"/>
      <c r="EM1333" s="92"/>
      <c r="EN1333" s="92"/>
      <c r="EO1333" s="92"/>
      <c r="EP1333" s="92"/>
      <c r="EQ1333" s="92"/>
      <c r="ER1333" s="92"/>
      <c r="ES1333" s="92"/>
      <c r="ET1333" s="92"/>
      <c r="EU1333" s="92"/>
      <c r="EV1333" s="92"/>
      <c r="EW1333" s="92"/>
      <c r="EX1333" s="92"/>
      <c r="EY1333" s="92"/>
      <c r="EZ1333" s="92"/>
      <c r="FA1333" s="92"/>
      <c r="FB1333" s="92"/>
      <c r="FC1333" s="92"/>
      <c r="FD1333" s="92"/>
      <c r="FE1333" s="92"/>
      <c r="FF1333" s="92"/>
      <c r="FG1333" s="92"/>
      <c r="FH1333" s="92"/>
      <c r="FI1333" s="92"/>
      <c r="FJ1333" s="92"/>
      <c r="FK1333" s="92"/>
      <c r="FL1333" s="92"/>
      <c r="FM1333" s="92"/>
      <c r="FN1333" s="92"/>
      <c r="FO1333" s="92"/>
      <c r="FP1333" s="92"/>
      <c r="FQ1333" s="92"/>
      <c r="FR1333" s="92"/>
      <c r="FS1333" s="92"/>
      <c r="FT1333" s="92"/>
      <c r="FU1333" s="92"/>
      <c r="FV1333" s="92"/>
      <c r="FW1333" s="92"/>
      <c r="FX1333" s="92"/>
      <c r="FY1333" s="92"/>
      <c r="FZ1333" s="92"/>
      <c r="GA1333" s="92"/>
      <c r="GB1333" s="92"/>
      <c r="GC1333" s="92"/>
      <c r="GD1333" s="92"/>
      <c r="GE1333" s="92"/>
      <c r="GF1333" s="92"/>
      <c r="GG1333" s="92"/>
      <c r="GH1333" s="92"/>
      <c r="GI1333" s="92"/>
    </row>
    <row r="1334" spans="1:191" s="7" customFormat="1" ht="17.25" customHeight="1">
      <c r="A1334" s="36"/>
      <c r="B1334" s="76" t="s">
        <v>893</v>
      </c>
      <c r="C1334" s="76" t="s">
        <v>1227</v>
      </c>
      <c r="D1334" s="85">
        <v>24540.474</v>
      </c>
      <c r="E1334" s="77">
        <v>24516.509</v>
      </c>
      <c r="F1334" s="80">
        <f t="shared" si="69"/>
        <v>-23.965000000000146</v>
      </c>
      <c r="G1334" s="80">
        <f t="shared" si="70"/>
        <v>-0.09765500046983178</v>
      </c>
      <c r="H1334" s="80">
        <f t="shared" si="71"/>
        <v>-3.6621307091150745</v>
      </c>
      <c r="I1334" s="92"/>
      <c r="J1334" s="92"/>
      <c r="K1334" s="92"/>
      <c r="L1334" s="92"/>
      <c r="M1334" s="92"/>
      <c r="N1334" s="92"/>
      <c r="O1334" s="92"/>
      <c r="P1334" s="92"/>
      <c r="Q1334" s="92"/>
      <c r="R1334" s="92"/>
      <c r="S1334" s="92"/>
      <c r="T1334" s="92"/>
      <c r="U1334" s="92"/>
      <c r="V1334" s="92"/>
      <c r="W1334" s="92"/>
      <c r="X1334" s="92"/>
      <c r="Y1334" s="92"/>
      <c r="Z1334" s="92"/>
      <c r="AA1334" s="92"/>
      <c r="AB1334" s="92"/>
      <c r="AC1334" s="92"/>
      <c r="AD1334" s="92"/>
      <c r="AE1334" s="92"/>
      <c r="AF1334" s="92"/>
      <c r="AG1334" s="92"/>
      <c r="AH1334" s="92"/>
      <c r="AI1334" s="92"/>
      <c r="AJ1334" s="92"/>
      <c r="AK1334" s="92"/>
      <c r="AL1334" s="92"/>
      <c r="AM1334" s="92"/>
      <c r="AN1334" s="92"/>
      <c r="AO1334" s="92"/>
      <c r="AP1334" s="92"/>
      <c r="AQ1334" s="92"/>
      <c r="AR1334" s="92"/>
      <c r="AS1334" s="92"/>
      <c r="AT1334" s="92"/>
      <c r="AU1334" s="92"/>
      <c r="AV1334" s="92"/>
      <c r="AW1334" s="92"/>
      <c r="AX1334" s="92"/>
      <c r="AY1334" s="92"/>
      <c r="AZ1334" s="92"/>
      <c r="BA1334" s="92"/>
      <c r="BB1334" s="92"/>
      <c r="BC1334" s="92"/>
      <c r="BD1334" s="92"/>
      <c r="BE1334" s="92"/>
      <c r="BF1334" s="92"/>
      <c r="BG1334" s="92"/>
      <c r="BH1334" s="92"/>
      <c r="BI1334" s="92"/>
      <c r="BJ1334" s="92"/>
      <c r="BK1334" s="92"/>
      <c r="BL1334" s="92"/>
      <c r="BM1334" s="92"/>
      <c r="BN1334" s="92"/>
      <c r="BO1334" s="92"/>
      <c r="BP1334" s="92"/>
      <c r="BQ1334" s="92"/>
      <c r="BR1334" s="92"/>
      <c r="BS1334" s="92"/>
      <c r="BT1334" s="92"/>
      <c r="BU1334" s="92"/>
      <c r="BV1334" s="92"/>
      <c r="BW1334" s="92"/>
      <c r="BX1334" s="92"/>
      <c r="BY1334" s="92"/>
      <c r="BZ1334" s="92"/>
      <c r="CA1334" s="92"/>
      <c r="CB1334" s="92"/>
      <c r="CC1334" s="92"/>
      <c r="CD1334" s="92"/>
      <c r="CE1334" s="92"/>
      <c r="CF1334" s="92"/>
      <c r="CG1334" s="92"/>
      <c r="CH1334" s="92"/>
      <c r="CI1334" s="92"/>
      <c r="CJ1334" s="92"/>
      <c r="CK1334" s="92"/>
      <c r="CL1334" s="92"/>
      <c r="CM1334" s="92"/>
      <c r="CN1334" s="92"/>
      <c r="CO1334" s="92"/>
      <c r="CP1334" s="92"/>
      <c r="CQ1334" s="92"/>
      <c r="CR1334" s="92"/>
      <c r="CS1334" s="92"/>
      <c r="CT1334" s="92"/>
      <c r="CU1334" s="92"/>
      <c r="CV1334" s="92"/>
      <c r="CW1334" s="92"/>
      <c r="CX1334" s="92"/>
      <c r="CY1334" s="92"/>
      <c r="CZ1334" s="92"/>
      <c r="DA1334" s="92"/>
      <c r="DB1334" s="92"/>
      <c r="DC1334" s="92"/>
      <c r="DD1334" s="92"/>
      <c r="DE1334" s="92"/>
      <c r="DF1334" s="92"/>
      <c r="DG1334" s="92"/>
      <c r="DH1334" s="92"/>
      <c r="DI1334" s="92"/>
      <c r="DJ1334" s="92"/>
      <c r="DK1334" s="92"/>
      <c r="DL1334" s="92"/>
      <c r="DM1334" s="92"/>
      <c r="DN1334" s="92"/>
      <c r="DO1334" s="92"/>
      <c r="DP1334" s="92"/>
      <c r="DQ1334" s="92"/>
      <c r="DR1334" s="92"/>
      <c r="DS1334" s="92"/>
      <c r="DT1334" s="92"/>
      <c r="DU1334" s="92"/>
      <c r="DV1334" s="92"/>
      <c r="DW1334" s="92"/>
      <c r="DX1334" s="92"/>
      <c r="DY1334" s="92"/>
      <c r="DZ1334" s="92"/>
      <c r="EA1334" s="92"/>
      <c r="EB1334" s="92"/>
      <c r="EC1334" s="92"/>
      <c r="ED1334" s="92"/>
      <c r="EE1334" s="92"/>
      <c r="EF1334" s="92"/>
      <c r="EG1334" s="92"/>
      <c r="EH1334" s="92"/>
      <c r="EI1334" s="92"/>
      <c r="EJ1334" s="92"/>
      <c r="EK1334" s="92"/>
      <c r="EL1334" s="92"/>
      <c r="EM1334" s="92"/>
      <c r="EN1334" s="92"/>
      <c r="EO1334" s="92"/>
      <c r="EP1334" s="92"/>
      <c r="EQ1334" s="92"/>
      <c r="ER1334" s="92"/>
      <c r="ES1334" s="92"/>
      <c r="ET1334" s="92"/>
      <c r="EU1334" s="92"/>
      <c r="EV1334" s="92"/>
      <c r="EW1334" s="92"/>
      <c r="EX1334" s="92"/>
      <c r="EY1334" s="92"/>
      <c r="EZ1334" s="92"/>
      <c r="FA1334" s="92"/>
      <c r="FB1334" s="92"/>
      <c r="FC1334" s="92"/>
      <c r="FD1334" s="92"/>
      <c r="FE1334" s="92"/>
      <c r="FF1334" s="92"/>
      <c r="FG1334" s="92"/>
      <c r="FH1334" s="92"/>
      <c r="FI1334" s="92"/>
      <c r="FJ1334" s="92"/>
      <c r="FK1334" s="92"/>
      <c r="FL1334" s="92"/>
      <c r="FM1334" s="92"/>
      <c r="FN1334" s="92"/>
      <c r="FO1334" s="92"/>
      <c r="FP1334" s="92"/>
      <c r="FQ1334" s="92"/>
      <c r="FR1334" s="92"/>
      <c r="FS1334" s="92"/>
      <c r="FT1334" s="92"/>
      <c r="FU1334" s="92"/>
      <c r="FV1334" s="92"/>
      <c r="FW1334" s="92"/>
      <c r="FX1334" s="92"/>
      <c r="FY1334" s="92"/>
      <c r="FZ1334" s="92"/>
      <c r="GA1334" s="92"/>
      <c r="GB1334" s="92"/>
      <c r="GC1334" s="92"/>
      <c r="GD1334" s="92"/>
      <c r="GE1334" s="92"/>
      <c r="GF1334" s="92"/>
      <c r="GG1334" s="92"/>
      <c r="GH1334" s="92"/>
      <c r="GI1334" s="92"/>
    </row>
    <row r="1335" spans="1:8" s="304" customFormat="1" ht="23.25" customHeight="1" thickBot="1">
      <c r="A1335" s="355"/>
      <c r="B1335" s="294" t="s">
        <v>1341</v>
      </c>
      <c r="C1335" s="294" t="s">
        <v>1228</v>
      </c>
      <c r="D1335" s="295">
        <v>17014.93</v>
      </c>
      <c r="E1335" s="292">
        <v>12090.967</v>
      </c>
      <c r="F1335" s="293">
        <f t="shared" si="69"/>
        <v>-4923.963</v>
      </c>
      <c r="G1335" s="293">
        <f t="shared" si="70"/>
        <v>-28.939072920076658</v>
      </c>
      <c r="H1335" s="293">
        <f t="shared" si="71"/>
        <v>-31.47449837391749</v>
      </c>
    </row>
    <row r="1336" spans="1:8" s="92" customFormat="1" ht="19.5" customHeight="1">
      <c r="A1336" s="36"/>
      <c r="B1336" s="21"/>
      <c r="C1336" s="21"/>
      <c r="D1336" s="25"/>
      <c r="E1336" s="25"/>
      <c r="F1336" s="35"/>
      <c r="G1336" s="35"/>
      <c r="H1336" s="35"/>
    </row>
    <row r="1337" spans="1:8" s="92" customFormat="1" ht="19.5" customHeight="1">
      <c r="A1337" s="366" t="s">
        <v>535</v>
      </c>
      <c r="B1337" s="366"/>
      <c r="C1337" s="366"/>
      <c r="D1337" s="366"/>
      <c r="E1337" s="366"/>
      <c r="F1337" s="366"/>
      <c r="G1337" s="366"/>
      <c r="H1337" s="366"/>
    </row>
    <row r="1338" spans="1:8" s="92" customFormat="1" ht="19.5" customHeight="1">
      <c r="A1338" s="366" t="s">
        <v>1295</v>
      </c>
      <c r="B1338" s="366"/>
      <c r="C1338" s="366"/>
      <c r="D1338" s="366"/>
      <c r="E1338" s="366"/>
      <c r="F1338" s="366"/>
      <c r="G1338" s="366"/>
      <c r="H1338" s="366"/>
    </row>
    <row r="1339" spans="1:8" s="92" customFormat="1" ht="19.5" customHeight="1">
      <c r="A1339" s="369" t="s">
        <v>1005</v>
      </c>
      <c r="B1339" s="369"/>
      <c r="C1339" s="369"/>
      <c r="D1339" s="369"/>
      <c r="E1339" s="369"/>
      <c r="F1339" s="369"/>
      <c r="G1339" s="369"/>
      <c r="H1339" s="369"/>
    </row>
    <row r="1340" spans="1:8" s="92" customFormat="1" ht="19.5" customHeight="1" thickBot="1">
      <c r="A1340" s="370" t="s">
        <v>1006</v>
      </c>
      <c r="B1340" s="370"/>
      <c r="C1340" s="370"/>
      <c r="D1340" s="370"/>
      <c r="E1340" s="370"/>
      <c r="F1340" s="370"/>
      <c r="G1340" s="370"/>
      <c r="H1340" s="100"/>
    </row>
    <row r="1341" spans="1:8" s="92" customFormat="1" ht="30.75" customHeight="1">
      <c r="A1341" s="281"/>
      <c r="B1341" s="382" t="s">
        <v>989</v>
      </c>
      <c r="C1341" s="382"/>
      <c r="D1341" s="282" t="s">
        <v>994</v>
      </c>
      <c r="E1341" s="260" t="s">
        <v>995</v>
      </c>
      <c r="F1341" s="260" t="s">
        <v>1297</v>
      </c>
      <c r="G1341" s="283" t="s">
        <v>1298</v>
      </c>
      <c r="H1341" s="260" t="s">
        <v>1299</v>
      </c>
    </row>
    <row r="1342" spans="1:8" s="92" customFormat="1" ht="21" customHeight="1" thickBot="1">
      <c r="A1342" s="266"/>
      <c r="B1342" s="263"/>
      <c r="C1342" s="263"/>
      <c r="D1342" s="264">
        <v>2002</v>
      </c>
      <c r="E1342" s="264">
        <v>2003</v>
      </c>
      <c r="F1342" s="265" t="s">
        <v>1300</v>
      </c>
      <c r="G1342" s="265" t="s">
        <v>1301</v>
      </c>
      <c r="H1342" s="265" t="s">
        <v>1301</v>
      </c>
    </row>
    <row r="1343" spans="1:8" s="92" customFormat="1" ht="15" customHeight="1">
      <c r="A1343" s="36"/>
      <c r="B1343" s="21"/>
      <c r="C1343" s="21"/>
      <c r="D1343" s="25"/>
      <c r="E1343" s="25"/>
      <c r="F1343" s="35"/>
      <c r="G1343" s="35"/>
      <c r="H1343" s="35"/>
    </row>
    <row r="1344" spans="1:191" s="8" customFormat="1" ht="19.5" customHeight="1">
      <c r="A1344" s="383" t="s">
        <v>1230</v>
      </c>
      <c r="B1344" s="383"/>
      <c r="C1344" s="383"/>
      <c r="D1344" s="27">
        <f>SUM(D1345:D1365)</f>
        <v>7320140</v>
      </c>
      <c r="E1344" s="27">
        <f>SUM(E1345:E1365)</f>
        <v>7088200.000000001</v>
      </c>
      <c r="F1344" s="34">
        <f aca="true" t="shared" si="72" ref="F1344:F1365">E1344-D1344</f>
        <v>-231939.99999999907</v>
      </c>
      <c r="G1344" s="34">
        <f aca="true" t="shared" si="73" ref="G1344:G1365">(E1344/D1344-1)*100</f>
        <v>-3.1685186348894834</v>
      </c>
      <c r="H1344" s="34">
        <f t="shared" si="71"/>
        <v>-6.623427157404082</v>
      </c>
      <c r="I1344" s="91"/>
      <c r="J1344" s="91"/>
      <c r="K1344" s="91"/>
      <c r="L1344" s="91"/>
      <c r="M1344" s="91"/>
      <c r="N1344" s="91"/>
      <c r="O1344" s="91"/>
      <c r="P1344" s="91"/>
      <c r="Q1344" s="91"/>
      <c r="R1344" s="91"/>
      <c r="S1344" s="91"/>
      <c r="T1344" s="91"/>
      <c r="U1344" s="91"/>
      <c r="V1344" s="91"/>
      <c r="W1344" s="91"/>
      <c r="X1344" s="91"/>
      <c r="Y1344" s="91"/>
      <c r="Z1344" s="91"/>
      <c r="AA1344" s="91"/>
      <c r="AB1344" s="91"/>
      <c r="AC1344" s="91"/>
      <c r="AD1344" s="91"/>
      <c r="AE1344" s="91"/>
      <c r="AF1344" s="91"/>
      <c r="AG1344" s="91"/>
      <c r="AH1344" s="91"/>
      <c r="AI1344" s="91"/>
      <c r="AJ1344" s="91"/>
      <c r="AK1344" s="91"/>
      <c r="AL1344" s="91"/>
      <c r="AM1344" s="91"/>
      <c r="AN1344" s="91"/>
      <c r="AO1344" s="91"/>
      <c r="AP1344" s="91"/>
      <c r="AQ1344" s="91"/>
      <c r="AR1344" s="91"/>
      <c r="AS1344" s="91"/>
      <c r="AT1344" s="91"/>
      <c r="AU1344" s="91"/>
      <c r="AV1344" s="91"/>
      <c r="AW1344" s="91"/>
      <c r="AX1344" s="91"/>
      <c r="AY1344" s="91"/>
      <c r="AZ1344" s="91"/>
      <c r="BA1344" s="91"/>
      <c r="BB1344" s="91"/>
      <c r="BC1344" s="91"/>
      <c r="BD1344" s="91"/>
      <c r="BE1344" s="91"/>
      <c r="BF1344" s="91"/>
      <c r="BG1344" s="91"/>
      <c r="BH1344" s="91"/>
      <c r="BI1344" s="91"/>
      <c r="BJ1344" s="91"/>
      <c r="BK1344" s="91"/>
      <c r="BL1344" s="91"/>
      <c r="BM1344" s="91"/>
      <c r="BN1344" s="91"/>
      <c r="BO1344" s="91"/>
      <c r="BP1344" s="91"/>
      <c r="BQ1344" s="91"/>
      <c r="BR1344" s="91"/>
      <c r="BS1344" s="91"/>
      <c r="BT1344" s="91"/>
      <c r="BU1344" s="91"/>
      <c r="BV1344" s="91"/>
      <c r="BW1344" s="91"/>
      <c r="BX1344" s="91"/>
      <c r="BY1344" s="91"/>
      <c r="BZ1344" s="91"/>
      <c r="CA1344" s="91"/>
      <c r="CB1344" s="91"/>
      <c r="CC1344" s="91"/>
      <c r="CD1344" s="91"/>
      <c r="CE1344" s="91"/>
      <c r="CF1344" s="91"/>
      <c r="CG1344" s="91"/>
      <c r="CH1344" s="91"/>
      <c r="CI1344" s="91"/>
      <c r="CJ1344" s="91"/>
      <c r="CK1344" s="91"/>
      <c r="CL1344" s="91"/>
      <c r="CM1344" s="91"/>
      <c r="CN1344" s="91"/>
      <c r="CO1344" s="91"/>
      <c r="CP1344" s="91"/>
      <c r="CQ1344" s="91"/>
      <c r="CR1344" s="91"/>
      <c r="CS1344" s="91"/>
      <c r="CT1344" s="91"/>
      <c r="CU1344" s="91"/>
      <c r="CV1344" s="91"/>
      <c r="CW1344" s="91"/>
      <c r="CX1344" s="91"/>
      <c r="CY1344" s="91"/>
      <c r="CZ1344" s="91"/>
      <c r="DA1344" s="91"/>
      <c r="DB1344" s="91"/>
      <c r="DC1344" s="91"/>
      <c r="DD1344" s="91"/>
      <c r="DE1344" s="91"/>
      <c r="DF1344" s="91"/>
      <c r="DG1344" s="91"/>
      <c r="DH1344" s="91"/>
      <c r="DI1344" s="91"/>
      <c r="DJ1344" s="91"/>
      <c r="DK1344" s="91"/>
      <c r="DL1344" s="91"/>
      <c r="DM1344" s="91"/>
      <c r="DN1344" s="91"/>
      <c r="DO1344" s="91"/>
      <c r="DP1344" s="91"/>
      <c r="DQ1344" s="91"/>
      <c r="DR1344" s="91"/>
      <c r="DS1344" s="91"/>
      <c r="DT1344" s="91"/>
      <c r="DU1344" s="91"/>
      <c r="DV1344" s="91"/>
      <c r="DW1344" s="91"/>
      <c r="DX1344" s="91"/>
      <c r="DY1344" s="91"/>
      <c r="DZ1344" s="91"/>
      <c r="EA1344" s="91"/>
      <c r="EB1344" s="91"/>
      <c r="EC1344" s="91"/>
      <c r="ED1344" s="91"/>
      <c r="EE1344" s="91"/>
      <c r="EF1344" s="91"/>
      <c r="EG1344" s="91"/>
      <c r="EH1344" s="91"/>
      <c r="EI1344" s="91"/>
      <c r="EJ1344" s="91"/>
      <c r="EK1344" s="91"/>
      <c r="EL1344" s="91"/>
      <c r="EM1344" s="91"/>
      <c r="EN1344" s="91"/>
      <c r="EO1344" s="91"/>
      <c r="EP1344" s="91"/>
      <c r="EQ1344" s="91"/>
      <c r="ER1344" s="91"/>
      <c r="ES1344" s="91"/>
      <c r="ET1344" s="91"/>
      <c r="EU1344" s="91"/>
      <c r="EV1344" s="91"/>
      <c r="EW1344" s="91"/>
      <c r="EX1344" s="91"/>
      <c r="EY1344" s="91"/>
      <c r="EZ1344" s="91"/>
      <c r="FA1344" s="91"/>
      <c r="FB1344" s="91"/>
      <c r="FC1344" s="91"/>
      <c r="FD1344" s="91"/>
      <c r="FE1344" s="91"/>
      <c r="FF1344" s="91"/>
      <c r="FG1344" s="91"/>
      <c r="FH1344" s="91"/>
      <c r="FI1344" s="91"/>
      <c r="FJ1344" s="91"/>
      <c r="FK1344" s="91"/>
      <c r="FL1344" s="91"/>
      <c r="FM1344" s="91"/>
      <c r="FN1344" s="91"/>
      <c r="FO1344" s="91"/>
      <c r="FP1344" s="91"/>
      <c r="FQ1344" s="91"/>
      <c r="FR1344" s="91"/>
      <c r="FS1344" s="91"/>
      <c r="FT1344" s="91"/>
      <c r="FU1344" s="91"/>
      <c r="FV1344" s="91"/>
      <c r="FW1344" s="91"/>
      <c r="FX1344" s="91"/>
      <c r="FY1344" s="91"/>
      <c r="FZ1344" s="91"/>
      <c r="GA1344" s="91"/>
      <c r="GB1344" s="91"/>
      <c r="GC1344" s="91"/>
      <c r="GD1344" s="91"/>
      <c r="GE1344" s="91"/>
      <c r="GF1344" s="91"/>
      <c r="GG1344" s="91"/>
      <c r="GH1344" s="91"/>
      <c r="GI1344" s="91"/>
    </row>
    <row r="1345" spans="1:8" ht="18.75" customHeight="1">
      <c r="A1345" s="28"/>
      <c r="B1345" s="28" t="s">
        <v>1464</v>
      </c>
      <c r="C1345" s="28" t="s">
        <v>1241</v>
      </c>
      <c r="D1345" s="29">
        <v>44339.722</v>
      </c>
      <c r="E1345" s="25">
        <v>53527.218</v>
      </c>
      <c r="F1345" s="35">
        <f t="shared" si="72"/>
        <v>9187.496</v>
      </c>
      <c r="G1345" s="35">
        <f t="shared" si="73"/>
        <v>20.720689227595955</v>
      </c>
      <c r="H1345" s="35">
        <f t="shared" si="71"/>
        <v>16.413423324231037</v>
      </c>
    </row>
    <row r="1346" spans="1:8" ht="16.5" customHeight="1">
      <c r="A1346" s="28"/>
      <c r="B1346" s="28" t="s">
        <v>1415</v>
      </c>
      <c r="C1346" s="28" t="s">
        <v>1243</v>
      </c>
      <c r="D1346" s="29">
        <v>3692680.584</v>
      </c>
      <c r="E1346" s="25">
        <v>4198062.208</v>
      </c>
      <c r="F1346" s="35">
        <f t="shared" si="72"/>
        <v>505381.62399999984</v>
      </c>
      <c r="G1346" s="35">
        <f t="shared" si="73"/>
        <v>13.686036809946845</v>
      </c>
      <c r="H1346" s="35">
        <f t="shared" si="71"/>
        <v>9.629764490982652</v>
      </c>
    </row>
    <row r="1347" spans="1:8" ht="17.25" customHeight="1">
      <c r="A1347" s="28"/>
      <c r="B1347" s="28" t="s">
        <v>1364</v>
      </c>
      <c r="C1347" s="28" t="s">
        <v>1481</v>
      </c>
      <c r="D1347" s="29">
        <v>35294.9</v>
      </c>
      <c r="E1347" s="25">
        <v>39468.156</v>
      </c>
      <c r="F1347" s="35">
        <f t="shared" si="72"/>
        <v>4173.256000000001</v>
      </c>
      <c r="G1347" s="35">
        <f t="shared" si="73"/>
        <v>11.823963235481628</v>
      </c>
      <c r="H1347" s="35">
        <f t="shared" si="71"/>
        <v>7.834128956824915</v>
      </c>
    </row>
    <row r="1348" spans="1:8" ht="22.5" customHeight="1">
      <c r="A1348" s="28"/>
      <c r="B1348" s="28" t="s">
        <v>1453</v>
      </c>
      <c r="C1348" s="28" t="s">
        <v>1237</v>
      </c>
      <c r="D1348" s="29">
        <v>26784.477</v>
      </c>
      <c r="E1348" s="25">
        <v>28926.915</v>
      </c>
      <c r="F1348" s="35">
        <f t="shared" si="72"/>
        <v>2142.438000000002</v>
      </c>
      <c r="G1348" s="35">
        <f t="shared" si="73"/>
        <v>7.99880468078582</v>
      </c>
      <c r="H1348" s="35">
        <f t="shared" si="71"/>
        <v>4.1454505292972454</v>
      </c>
    </row>
    <row r="1349" spans="1:8" ht="18.75" customHeight="1">
      <c r="A1349" s="28"/>
      <c r="B1349" s="28" t="s">
        <v>1451</v>
      </c>
      <c r="C1349" s="28" t="s">
        <v>1236</v>
      </c>
      <c r="D1349" s="29">
        <v>19169.9</v>
      </c>
      <c r="E1349" s="25">
        <v>20401.821</v>
      </c>
      <c r="F1349" s="35">
        <f t="shared" si="72"/>
        <v>1231.9209999999985</v>
      </c>
      <c r="G1349" s="35">
        <f t="shared" si="73"/>
        <v>6.42632981914355</v>
      </c>
      <c r="H1349" s="35">
        <f t="shared" si="71"/>
        <v>2.6290809417284233</v>
      </c>
    </row>
    <row r="1350" spans="1:191" s="101" customFormat="1" ht="15" customHeight="1" thickBot="1">
      <c r="A1350" s="28"/>
      <c r="B1350" s="28" t="s">
        <v>1313</v>
      </c>
      <c r="C1350" s="28" t="s">
        <v>1231</v>
      </c>
      <c r="D1350" s="29">
        <v>72050.48</v>
      </c>
      <c r="E1350" s="25">
        <v>76434.069</v>
      </c>
      <c r="F1350" s="35">
        <f t="shared" si="72"/>
        <v>4383.589000000007</v>
      </c>
      <c r="G1350" s="35">
        <f t="shared" si="73"/>
        <v>6.084052458776146</v>
      </c>
      <c r="H1350" s="35">
        <f t="shared" si="71"/>
        <v>2.2990159006679667</v>
      </c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  <c r="DE1350" s="9"/>
      <c r="DF1350" s="9"/>
      <c r="DG1350" s="9"/>
      <c r="DH1350" s="9"/>
      <c r="DI1350" s="9"/>
      <c r="DJ1350" s="9"/>
      <c r="DK1350" s="9"/>
      <c r="DL1350" s="9"/>
      <c r="DM1350" s="9"/>
      <c r="DN1350" s="9"/>
      <c r="DO1350" s="9"/>
      <c r="DP1350" s="9"/>
      <c r="DQ1350" s="9"/>
      <c r="DR1350" s="9"/>
      <c r="DS1350" s="9"/>
      <c r="DT1350" s="9"/>
      <c r="DU1350" s="9"/>
      <c r="DV1350" s="9"/>
      <c r="DW1350" s="9"/>
      <c r="DX1350" s="9"/>
      <c r="DY1350" s="9"/>
      <c r="DZ1350" s="9"/>
      <c r="EA1350" s="9"/>
      <c r="EB1350" s="9"/>
      <c r="EC1350" s="9"/>
      <c r="ED1350" s="9"/>
      <c r="EE1350" s="9"/>
      <c r="EF1350" s="9"/>
      <c r="EG1350" s="9"/>
      <c r="EH1350" s="9"/>
      <c r="EI1350" s="9"/>
      <c r="EJ1350" s="9"/>
      <c r="EK1350" s="9"/>
      <c r="EL1350" s="9"/>
      <c r="EM1350" s="9"/>
      <c r="EN1350" s="9"/>
      <c r="EO1350" s="9"/>
      <c r="EP1350" s="9"/>
      <c r="EQ1350" s="9"/>
      <c r="ER1350" s="9"/>
      <c r="ES1350" s="9"/>
      <c r="ET1350" s="9"/>
      <c r="EU1350" s="9"/>
      <c r="EV1350" s="9"/>
      <c r="EW1350" s="9"/>
      <c r="EX1350" s="9"/>
      <c r="EY1350" s="9"/>
      <c r="EZ1350" s="9"/>
      <c r="FA1350" s="9"/>
      <c r="FB1350" s="9"/>
      <c r="FC1350" s="9"/>
      <c r="FD1350" s="9"/>
      <c r="FE1350" s="9"/>
      <c r="FF1350" s="9"/>
      <c r="FG1350" s="9"/>
      <c r="FH1350" s="9"/>
      <c r="FI1350" s="9"/>
      <c r="FJ1350" s="9"/>
      <c r="FK1350" s="9"/>
      <c r="FL1350" s="9"/>
      <c r="FM1350" s="9"/>
      <c r="FN1350" s="9"/>
      <c r="FO1350" s="9"/>
      <c r="FP1350" s="9"/>
      <c r="FQ1350" s="9"/>
      <c r="FR1350" s="9"/>
      <c r="FS1350" s="9"/>
      <c r="FT1350" s="9"/>
      <c r="FU1350" s="9"/>
      <c r="FV1350" s="9"/>
      <c r="FW1350" s="9"/>
      <c r="FX1350" s="9"/>
      <c r="FY1350" s="9"/>
      <c r="FZ1350" s="9"/>
      <c r="GA1350" s="9"/>
      <c r="GB1350" s="9"/>
      <c r="GC1350" s="9"/>
      <c r="GD1350" s="9"/>
      <c r="GE1350" s="9"/>
      <c r="GF1350" s="9"/>
      <c r="GG1350" s="9"/>
      <c r="GH1350" s="9"/>
      <c r="GI1350" s="9"/>
    </row>
    <row r="1351" spans="1:8" ht="17.25" customHeight="1">
      <c r="A1351" s="28"/>
      <c r="B1351" s="28" t="s">
        <v>1455</v>
      </c>
      <c r="C1351" s="28" t="s">
        <v>1238</v>
      </c>
      <c r="D1351" s="29">
        <v>25022.6</v>
      </c>
      <c r="E1351" s="25">
        <v>24643.86</v>
      </c>
      <c r="F1351" s="35">
        <f t="shared" si="72"/>
        <v>-378.73999999999796</v>
      </c>
      <c r="G1351" s="35">
        <f t="shared" si="73"/>
        <v>-1.5135917130913557</v>
      </c>
      <c r="H1351" s="35">
        <f t="shared" si="71"/>
        <v>-5.027547366204943</v>
      </c>
    </row>
    <row r="1352" spans="1:8" s="101" customFormat="1" ht="21.75" customHeight="1" thickBot="1">
      <c r="A1352" s="28"/>
      <c r="B1352" s="28" t="s">
        <v>1310</v>
      </c>
      <c r="C1352" s="28" t="s">
        <v>1444</v>
      </c>
      <c r="D1352" s="29">
        <v>82723.802</v>
      </c>
      <c r="E1352" s="25">
        <v>80585.676</v>
      </c>
      <c r="F1352" s="35">
        <f t="shared" si="72"/>
        <v>-2138.1259999999893</v>
      </c>
      <c r="G1352" s="35">
        <f t="shared" si="73"/>
        <v>-2.5846563483627016</v>
      </c>
      <c r="H1352" s="35">
        <f t="shared" si="71"/>
        <v>-6.060396843715655</v>
      </c>
    </row>
    <row r="1353" spans="1:8" ht="19.5" customHeight="1">
      <c r="A1353" s="28"/>
      <c r="B1353" s="28" t="s">
        <v>1413</v>
      </c>
      <c r="C1353" s="28" t="s">
        <v>1242</v>
      </c>
      <c r="D1353" s="29">
        <v>50316.016</v>
      </c>
      <c r="E1353" s="25">
        <v>48613.476</v>
      </c>
      <c r="F1353" s="35">
        <f t="shared" si="72"/>
        <v>-1702.5400000000009</v>
      </c>
      <c r="G1353" s="35">
        <f t="shared" si="73"/>
        <v>-3.3836939713191905</v>
      </c>
      <c r="H1353" s="35">
        <f t="shared" si="71"/>
        <v>-6.830925123900123</v>
      </c>
    </row>
    <row r="1354" spans="1:8" ht="19.5" customHeight="1">
      <c r="A1354" s="28"/>
      <c r="B1354" s="28" t="s">
        <v>1362</v>
      </c>
      <c r="C1354" s="28" t="s">
        <v>1400</v>
      </c>
      <c r="D1354" s="29">
        <v>26813.081</v>
      </c>
      <c r="E1354" s="25">
        <v>25653.348</v>
      </c>
      <c r="F1354" s="35">
        <f t="shared" si="72"/>
        <v>-1159.7329999999965</v>
      </c>
      <c r="G1354" s="35">
        <f t="shared" si="73"/>
        <v>-4.325250798295044</v>
      </c>
      <c r="H1354" s="35">
        <f t="shared" si="71"/>
        <v>-7.738887579912202</v>
      </c>
    </row>
    <row r="1355" spans="1:8" ht="19.5" customHeight="1">
      <c r="A1355" s="28"/>
      <c r="B1355" s="28" t="s">
        <v>1307</v>
      </c>
      <c r="C1355" s="28" t="s">
        <v>1233</v>
      </c>
      <c r="D1355" s="29">
        <v>27021.06</v>
      </c>
      <c r="E1355" s="25">
        <v>25811.566</v>
      </c>
      <c r="F1355" s="35">
        <f t="shared" si="72"/>
        <v>-1209.4940000000024</v>
      </c>
      <c r="G1355" s="35">
        <f t="shared" si="73"/>
        <v>-4.476116036898636</v>
      </c>
      <c r="H1355" s="35">
        <f t="shared" si="71"/>
        <v>-7.884370007148512</v>
      </c>
    </row>
    <row r="1356" spans="1:8" ht="18" customHeight="1">
      <c r="A1356" s="28"/>
      <c r="B1356" s="28" t="s">
        <v>1303</v>
      </c>
      <c r="C1356" s="28" t="s">
        <v>1346</v>
      </c>
      <c r="D1356" s="29">
        <v>46074.799</v>
      </c>
      <c r="E1356" s="25">
        <v>43564.59</v>
      </c>
      <c r="F1356" s="35">
        <f t="shared" si="72"/>
        <v>-2510.2090000000026</v>
      </c>
      <c r="G1356" s="35">
        <f t="shared" si="73"/>
        <v>-5.448117093250914</v>
      </c>
      <c r="H1356" s="35">
        <f t="shared" si="71"/>
        <v>-8.821690454610575</v>
      </c>
    </row>
    <row r="1357" spans="1:8" ht="16.5" customHeight="1">
      <c r="A1357" s="28"/>
      <c r="B1357" s="28" t="s">
        <v>1348</v>
      </c>
      <c r="C1357" s="28" t="s">
        <v>1350</v>
      </c>
      <c r="D1357" s="29">
        <v>46890.721</v>
      </c>
      <c r="E1357" s="25">
        <v>43414.232</v>
      </c>
      <c r="F1357" s="35">
        <f t="shared" si="72"/>
        <v>-3476.488999999994</v>
      </c>
      <c r="G1357" s="35">
        <f t="shared" si="73"/>
        <v>-7.414023341632969</v>
      </c>
      <c r="H1357" s="35">
        <f t="shared" si="71"/>
        <v>-10.717453954412848</v>
      </c>
    </row>
    <row r="1358" spans="1:8" ht="18" customHeight="1">
      <c r="A1358" s="28"/>
      <c r="B1358" s="28" t="s">
        <v>1315</v>
      </c>
      <c r="C1358" s="28" t="s">
        <v>1232</v>
      </c>
      <c r="D1358" s="29">
        <v>33272.228</v>
      </c>
      <c r="E1358" s="25">
        <v>30690.701</v>
      </c>
      <c r="F1358" s="35">
        <f t="shared" si="72"/>
        <v>-2581.527000000002</v>
      </c>
      <c r="G1358" s="35">
        <f t="shared" si="73"/>
        <v>-7.7588041293778165</v>
      </c>
      <c r="H1358" s="35">
        <f t="shared" si="71"/>
        <v>-11.04993310156327</v>
      </c>
    </row>
    <row r="1359" spans="1:8" ht="21.75" customHeight="1">
      <c r="A1359" s="28"/>
      <c r="B1359" s="28" t="s">
        <v>1457</v>
      </c>
      <c r="C1359" s="28" t="s">
        <v>1239</v>
      </c>
      <c r="D1359" s="29">
        <v>56822.383</v>
      </c>
      <c r="E1359" s="25">
        <v>52350.096</v>
      </c>
      <c r="F1359" s="35">
        <f t="shared" si="72"/>
        <v>-4472.287000000004</v>
      </c>
      <c r="G1359" s="35">
        <f t="shared" si="73"/>
        <v>-7.870643158348367</v>
      </c>
      <c r="H1359" s="35">
        <f t="shared" si="71"/>
        <v>-11.157781758715757</v>
      </c>
    </row>
    <row r="1360" spans="1:8" ht="24.75" customHeight="1">
      <c r="A1360" s="28"/>
      <c r="B1360" s="28" t="s">
        <v>1335</v>
      </c>
      <c r="C1360" s="28" t="s">
        <v>1234</v>
      </c>
      <c r="D1360" s="29">
        <v>30816.811</v>
      </c>
      <c r="E1360" s="25">
        <v>27603.137</v>
      </c>
      <c r="F1360" s="35">
        <f t="shared" si="72"/>
        <v>-3213.6740000000027</v>
      </c>
      <c r="G1360" s="35">
        <f t="shared" si="73"/>
        <v>-10.428314597509791</v>
      </c>
      <c r="H1360" s="35">
        <f t="shared" si="71"/>
        <v>-13.624196503996478</v>
      </c>
    </row>
    <row r="1361" spans="1:8" ht="20.25" customHeight="1">
      <c r="A1361" s="28"/>
      <c r="B1361" s="28" t="s">
        <v>1554</v>
      </c>
      <c r="C1361" s="28" t="s">
        <v>1245</v>
      </c>
      <c r="D1361" s="29">
        <v>1662475.044</v>
      </c>
      <c r="E1361" s="25">
        <v>1408405.069</v>
      </c>
      <c r="F1361" s="35">
        <f t="shared" si="72"/>
        <v>-254069.9750000001</v>
      </c>
      <c r="G1361" s="35">
        <f t="shared" si="73"/>
        <v>-15.28263392084941</v>
      </c>
      <c r="H1361" s="35">
        <f t="shared" si="71"/>
        <v>-18.305315655607068</v>
      </c>
    </row>
    <row r="1362" spans="1:8" ht="17.25" customHeight="1">
      <c r="A1362" s="28"/>
      <c r="B1362" s="28" t="s">
        <v>1337</v>
      </c>
      <c r="C1362" s="28" t="s">
        <v>1235</v>
      </c>
      <c r="D1362" s="29">
        <v>19726.42</v>
      </c>
      <c r="E1362" s="25">
        <v>16615.658</v>
      </c>
      <c r="F1362" s="35">
        <f t="shared" si="72"/>
        <v>-3110.761999999999</v>
      </c>
      <c r="G1362" s="35">
        <f t="shared" si="73"/>
        <v>-15.769521281611155</v>
      </c>
      <c r="H1362" s="35">
        <f t="shared" si="71"/>
        <v>-18.774831070091793</v>
      </c>
    </row>
    <row r="1363" spans="1:8" ht="19.5" customHeight="1">
      <c r="A1363" s="28"/>
      <c r="B1363" s="28" t="s">
        <v>1460</v>
      </c>
      <c r="C1363" s="28" t="s">
        <v>1240</v>
      </c>
      <c r="D1363" s="29">
        <v>375571.3</v>
      </c>
      <c r="E1363" s="25">
        <v>277360.661</v>
      </c>
      <c r="F1363" s="35">
        <f t="shared" si="72"/>
        <v>-98210.63899999997</v>
      </c>
      <c r="G1363" s="35">
        <f t="shared" si="73"/>
        <v>-26.1496655894633</v>
      </c>
      <c r="H1363" s="35">
        <f t="shared" si="71"/>
        <v>-28.784615981097485</v>
      </c>
    </row>
    <row r="1364" spans="1:8" ht="16.5" customHeight="1">
      <c r="A1364" s="28"/>
      <c r="B1364" s="28" t="s">
        <v>1462</v>
      </c>
      <c r="C1364" s="28" t="s">
        <v>1405</v>
      </c>
      <c r="D1364" s="29">
        <v>256297.368</v>
      </c>
      <c r="E1364" s="25">
        <v>183528.817</v>
      </c>
      <c r="F1364" s="35">
        <f t="shared" si="72"/>
        <v>-72768.55099999998</v>
      </c>
      <c r="G1364" s="35">
        <f t="shared" si="73"/>
        <v>-28.392234991660146</v>
      </c>
      <c r="H1364" s="35">
        <f t="shared" si="71"/>
        <v>-30.947171404051723</v>
      </c>
    </row>
    <row r="1365" spans="1:8" s="101" customFormat="1" ht="18.75" customHeight="1" thickBot="1">
      <c r="A1365" s="44"/>
      <c r="B1365" s="44" t="s">
        <v>1492</v>
      </c>
      <c r="C1365" s="44" t="s">
        <v>1244</v>
      </c>
      <c r="D1365" s="46">
        <v>689976.304</v>
      </c>
      <c r="E1365" s="47">
        <v>382538.726</v>
      </c>
      <c r="F1365" s="48">
        <f t="shared" si="72"/>
        <v>-307437.578</v>
      </c>
      <c r="G1365" s="48">
        <f t="shared" si="73"/>
        <v>-44.55770092649443</v>
      </c>
      <c r="H1365" s="48">
        <f t="shared" si="71"/>
        <v>-46.53585998051748</v>
      </c>
    </row>
    <row r="1366" spans="1:8" s="9" customFormat="1" ht="19.5" customHeight="1">
      <c r="A1366" s="366" t="s">
        <v>536</v>
      </c>
      <c r="B1366" s="366"/>
      <c r="C1366" s="366"/>
      <c r="D1366" s="366"/>
      <c r="E1366" s="366"/>
      <c r="F1366" s="366"/>
      <c r="G1366" s="366"/>
      <c r="H1366" s="366"/>
    </row>
    <row r="1367" spans="1:8" s="9" customFormat="1" ht="18" customHeight="1">
      <c r="A1367" s="366" t="s">
        <v>1295</v>
      </c>
      <c r="B1367" s="366"/>
      <c r="C1367" s="366"/>
      <c r="D1367" s="366"/>
      <c r="E1367" s="366"/>
      <c r="F1367" s="366"/>
      <c r="G1367" s="366"/>
      <c r="H1367" s="366"/>
    </row>
    <row r="1368" spans="1:8" s="9" customFormat="1" ht="16.5" customHeight="1">
      <c r="A1368" s="369" t="s">
        <v>1005</v>
      </c>
      <c r="B1368" s="369"/>
      <c r="C1368" s="369"/>
      <c r="D1368" s="369"/>
      <c r="E1368" s="369"/>
      <c r="F1368" s="369"/>
      <c r="G1368" s="369"/>
      <c r="H1368" s="369"/>
    </row>
    <row r="1369" spans="1:8" s="9" customFormat="1" ht="19.5" customHeight="1" thickBot="1">
      <c r="A1369" s="370" t="s">
        <v>1006</v>
      </c>
      <c r="B1369" s="370"/>
      <c r="C1369" s="370"/>
      <c r="D1369" s="370"/>
      <c r="E1369" s="370"/>
      <c r="F1369" s="370"/>
      <c r="G1369" s="370"/>
      <c r="H1369" s="100"/>
    </row>
    <row r="1370" spans="1:8" s="9" customFormat="1" ht="34.5" customHeight="1">
      <c r="A1370" s="281"/>
      <c r="B1370" s="382" t="s">
        <v>989</v>
      </c>
      <c r="C1370" s="382"/>
      <c r="D1370" s="282" t="s">
        <v>994</v>
      </c>
      <c r="E1370" s="260" t="s">
        <v>995</v>
      </c>
      <c r="F1370" s="260" t="s">
        <v>1297</v>
      </c>
      <c r="G1370" s="283" t="s">
        <v>1298</v>
      </c>
      <c r="H1370" s="260" t="s">
        <v>1299</v>
      </c>
    </row>
    <row r="1371" spans="1:8" s="9" customFormat="1" ht="12.75" customHeight="1" thickBot="1">
      <c r="A1371" s="266"/>
      <c r="B1371" s="263"/>
      <c r="C1371" s="263"/>
      <c r="D1371" s="264">
        <v>2002</v>
      </c>
      <c r="E1371" s="264">
        <v>2003</v>
      </c>
      <c r="F1371" s="265" t="s">
        <v>1300</v>
      </c>
      <c r="G1371" s="265" t="s">
        <v>1301</v>
      </c>
      <c r="H1371" s="265" t="s">
        <v>1301</v>
      </c>
    </row>
    <row r="1372" spans="1:8" s="9" customFormat="1" ht="16.5" customHeight="1">
      <c r="A1372" s="28"/>
      <c r="B1372" s="28"/>
      <c r="C1372" s="28"/>
      <c r="D1372" s="29"/>
      <c r="E1372" s="25"/>
      <c r="F1372" s="35"/>
      <c r="G1372" s="35"/>
      <c r="H1372" s="35"/>
    </row>
    <row r="1373" spans="1:191" s="8" customFormat="1" ht="19.5" customHeight="1">
      <c r="A1373" s="383" t="s">
        <v>1246</v>
      </c>
      <c r="B1373" s="383"/>
      <c r="C1373" s="383"/>
      <c r="D1373" s="27">
        <f>SUM(D1374)</f>
        <v>57609</v>
      </c>
      <c r="E1373" s="27">
        <f>SUM(E1374)</f>
        <v>66862.02</v>
      </c>
      <c r="F1373" s="34">
        <f aca="true" t="shared" si="74" ref="F1373:F1408">E1373-D1373</f>
        <v>9253.020000000004</v>
      </c>
      <c r="G1373" s="52">
        <f>(E1373/D1373-1)*100</f>
        <v>16.061761183148484</v>
      </c>
      <c r="H1373" s="52">
        <f t="shared" si="71"/>
        <v>11.92072396883821</v>
      </c>
      <c r="I1373" s="93"/>
      <c r="J1373" s="93"/>
      <c r="K1373" s="93"/>
      <c r="L1373" s="93"/>
      <c r="M1373" s="93"/>
      <c r="N1373" s="93"/>
      <c r="O1373" s="93"/>
      <c r="P1373" s="93"/>
      <c r="Q1373" s="93"/>
      <c r="R1373" s="93"/>
      <c r="S1373" s="93"/>
      <c r="T1373" s="93"/>
      <c r="U1373" s="93"/>
      <c r="V1373" s="93"/>
      <c r="W1373" s="93"/>
      <c r="X1373" s="93"/>
      <c r="Y1373" s="93"/>
      <c r="Z1373" s="93"/>
      <c r="AA1373" s="93"/>
      <c r="AB1373" s="91"/>
      <c r="AC1373" s="91"/>
      <c r="AD1373" s="91"/>
      <c r="AE1373" s="91"/>
      <c r="AF1373" s="91"/>
      <c r="AG1373" s="91"/>
      <c r="AH1373" s="91"/>
      <c r="AI1373" s="91"/>
      <c r="AJ1373" s="91"/>
      <c r="AK1373" s="91"/>
      <c r="AL1373" s="91"/>
      <c r="AM1373" s="91"/>
      <c r="AN1373" s="91"/>
      <c r="AO1373" s="91"/>
      <c r="AP1373" s="91"/>
      <c r="AQ1373" s="91"/>
      <c r="AR1373" s="91"/>
      <c r="AS1373" s="91"/>
      <c r="AT1373" s="91"/>
      <c r="AU1373" s="91"/>
      <c r="AV1373" s="91"/>
      <c r="AW1373" s="91"/>
      <c r="AX1373" s="91"/>
      <c r="AY1373" s="91"/>
      <c r="AZ1373" s="91"/>
      <c r="BA1373" s="91"/>
      <c r="BB1373" s="91"/>
      <c r="BC1373" s="91"/>
      <c r="BD1373" s="91"/>
      <c r="BE1373" s="91"/>
      <c r="BF1373" s="91"/>
      <c r="BG1373" s="91"/>
      <c r="BH1373" s="91"/>
      <c r="BI1373" s="91"/>
      <c r="BJ1373" s="91"/>
      <c r="BK1373" s="91"/>
      <c r="BL1373" s="91"/>
      <c r="BM1373" s="91"/>
      <c r="BN1373" s="91"/>
      <c r="BO1373" s="91"/>
      <c r="BP1373" s="91"/>
      <c r="BQ1373" s="91"/>
      <c r="BR1373" s="91"/>
      <c r="BS1373" s="91"/>
      <c r="BT1373" s="91"/>
      <c r="BU1373" s="91"/>
      <c r="BV1373" s="91"/>
      <c r="BW1373" s="91"/>
      <c r="BX1373" s="91"/>
      <c r="BY1373" s="91"/>
      <c r="BZ1373" s="91"/>
      <c r="CA1373" s="91"/>
      <c r="CB1373" s="91"/>
      <c r="CC1373" s="91"/>
      <c r="CD1373" s="91"/>
      <c r="CE1373" s="91"/>
      <c r="CF1373" s="91"/>
      <c r="CG1373" s="91"/>
      <c r="CH1373" s="91"/>
      <c r="CI1373" s="91"/>
      <c r="CJ1373" s="91"/>
      <c r="CK1373" s="91"/>
      <c r="CL1373" s="91"/>
      <c r="CM1373" s="91"/>
      <c r="CN1373" s="91"/>
      <c r="CO1373" s="91"/>
      <c r="CP1373" s="91"/>
      <c r="CQ1373" s="91"/>
      <c r="CR1373" s="91"/>
      <c r="CS1373" s="91"/>
      <c r="CT1373" s="91"/>
      <c r="CU1373" s="91"/>
      <c r="CV1373" s="91"/>
      <c r="CW1373" s="91"/>
      <c r="CX1373" s="91"/>
      <c r="CY1373" s="91"/>
      <c r="CZ1373" s="91"/>
      <c r="DA1373" s="91"/>
      <c r="DB1373" s="91"/>
      <c r="DC1373" s="91"/>
      <c r="DD1373" s="91"/>
      <c r="DE1373" s="91"/>
      <c r="DF1373" s="91"/>
      <c r="DG1373" s="91"/>
      <c r="DH1373" s="91"/>
      <c r="DI1373" s="91"/>
      <c r="DJ1373" s="91"/>
      <c r="DK1373" s="91"/>
      <c r="DL1373" s="91"/>
      <c r="DM1373" s="91"/>
      <c r="DN1373" s="91"/>
      <c r="DO1373" s="91"/>
      <c r="DP1373" s="91"/>
      <c r="DQ1373" s="91"/>
      <c r="DR1373" s="91"/>
      <c r="DS1373" s="91"/>
      <c r="DT1373" s="91"/>
      <c r="DU1373" s="91"/>
      <c r="DV1373" s="91"/>
      <c r="DW1373" s="91"/>
      <c r="DX1373" s="91"/>
      <c r="DY1373" s="91"/>
      <c r="DZ1373" s="91"/>
      <c r="EA1373" s="91"/>
      <c r="EB1373" s="91"/>
      <c r="EC1373" s="91"/>
      <c r="ED1373" s="91"/>
      <c r="EE1373" s="91"/>
      <c r="EF1373" s="91"/>
      <c r="EG1373" s="91"/>
      <c r="EH1373" s="91"/>
      <c r="EI1373" s="91"/>
      <c r="EJ1373" s="91"/>
      <c r="EK1373" s="91"/>
      <c r="EL1373" s="91"/>
      <c r="EM1373" s="91"/>
      <c r="EN1373" s="91"/>
      <c r="EO1373" s="91"/>
      <c r="EP1373" s="91"/>
      <c r="EQ1373" s="91"/>
      <c r="ER1373" s="91"/>
      <c r="ES1373" s="91"/>
      <c r="ET1373" s="91"/>
      <c r="EU1373" s="91"/>
      <c r="EV1373" s="91"/>
      <c r="EW1373" s="91"/>
      <c r="EX1373" s="91"/>
      <c r="EY1373" s="91"/>
      <c r="EZ1373" s="91"/>
      <c r="FA1373" s="91"/>
      <c r="FB1373" s="91"/>
      <c r="FC1373" s="91"/>
      <c r="FD1373" s="91"/>
      <c r="FE1373" s="91"/>
      <c r="FF1373" s="91"/>
      <c r="FG1373" s="91"/>
      <c r="FH1373" s="91"/>
      <c r="FI1373" s="91"/>
      <c r="FJ1373" s="91"/>
      <c r="FK1373" s="91"/>
      <c r="FL1373" s="91"/>
      <c r="FM1373" s="91"/>
      <c r="FN1373" s="91"/>
      <c r="FO1373" s="91"/>
      <c r="FP1373" s="91"/>
      <c r="FQ1373" s="91"/>
      <c r="FR1373" s="91"/>
      <c r="FS1373" s="91"/>
      <c r="FT1373" s="91"/>
      <c r="FU1373" s="91"/>
      <c r="FV1373" s="91"/>
      <c r="FW1373" s="91"/>
      <c r="FX1373" s="91"/>
      <c r="FY1373" s="91"/>
      <c r="FZ1373" s="91"/>
      <c r="GA1373" s="91"/>
      <c r="GB1373" s="91"/>
      <c r="GC1373" s="91"/>
      <c r="GD1373" s="91"/>
      <c r="GE1373" s="91"/>
      <c r="GF1373" s="91"/>
      <c r="GG1373" s="91"/>
      <c r="GH1373" s="91"/>
      <c r="GI1373" s="91"/>
    </row>
    <row r="1374" spans="1:27" s="101" customFormat="1" ht="27.75" customHeight="1" thickBot="1">
      <c r="A1374" s="64"/>
      <c r="B1374" s="64" t="s">
        <v>1303</v>
      </c>
      <c r="C1374" s="64" t="s">
        <v>1247</v>
      </c>
      <c r="D1374" s="47">
        <v>57609</v>
      </c>
      <c r="E1374" s="47">
        <v>66862.02</v>
      </c>
      <c r="F1374" s="48">
        <f t="shared" si="74"/>
        <v>9253.020000000004</v>
      </c>
      <c r="G1374" s="48">
        <f>(E1374/D1374-1)*100</f>
        <v>16.061761183148484</v>
      </c>
      <c r="H1374" s="48">
        <f t="shared" si="71"/>
        <v>11.92072396883821</v>
      </c>
      <c r="I1374" s="348"/>
      <c r="J1374" s="348"/>
      <c r="K1374" s="348"/>
      <c r="L1374" s="348"/>
      <c r="M1374" s="348"/>
      <c r="N1374" s="348"/>
      <c r="O1374" s="348"/>
      <c r="P1374" s="348"/>
      <c r="Q1374" s="348"/>
      <c r="R1374" s="348"/>
      <c r="S1374" s="348"/>
      <c r="T1374" s="348"/>
      <c r="U1374" s="348"/>
      <c r="V1374" s="348"/>
      <c r="W1374" s="348"/>
      <c r="X1374" s="348"/>
      <c r="Y1374" s="348"/>
      <c r="Z1374" s="348"/>
      <c r="AA1374" s="348"/>
    </row>
    <row r="1375" spans="1:27" s="9" customFormat="1" ht="18.75" customHeight="1">
      <c r="A1375" s="21"/>
      <c r="B1375" s="21"/>
      <c r="C1375" s="21"/>
      <c r="D1375" s="25"/>
      <c r="E1375" s="25"/>
      <c r="F1375" s="35"/>
      <c r="G1375" s="35"/>
      <c r="H1375" s="35"/>
      <c r="I1375" s="90"/>
      <c r="J1375" s="90"/>
      <c r="K1375" s="90"/>
      <c r="L1375" s="90"/>
      <c r="M1375" s="90"/>
      <c r="N1375" s="90"/>
      <c r="O1375" s="90"/>
      <c r="P1375" s="90"/>
      <c r="Q1375" s="90"/>
      <c r="R1375" s="90"/>
      <c r="S1375" s="90"/>
      <c r="T1375" s="90"/>
      <c r="U1375" s="90"/>
      <c r="V1375" s="90"/>
      <c r="W1375" s="90"/>
      <c r="X1375" s="90"/>
      <c r="Y1375" s="90"/>
      <c r="Z1375" s="90"/>
      <c r="AA1375" s="90"/>
    </row>
    <row r="1376" spans="1:27" ht="12" customHeight="1">
      <c r="A1376" s="366" t="s">
        <v>1377</v>
      </c>
      <c r="B1376" s="366"/>
      <c r="C1376" s="366"/>
      <c r="D1376" s="366"/>
      <c r="E1376" s="366"/>
      <c r="F1376" s="366"/>
      <c r="G1376" s="366"/>
      <c r="H1376" s="366"/>
      <c r="I1376" s="90"/>
      <c r="J1376" s="90"/>
      <c r="K1376" s="90"/>
      <c r="L1376" s="90"/>
      <c r="M1376" s="90"/>
      <c r="N1376" s="90"/>
      <c r="O1376" s="90"/>
      <c r="P1376" s="90"/>
      <c r="Q1376" s="90"/>
      <c r="R1376" s="90"/>
      <c r="S1376" s="90"/>
      <c r="T1376" s="90"/>
      <c r="U1376" s="90"/>
      <c r="V1376" s="90"/>
      <c r="W1376" s="90"/>
      <c r="X1376" s="90"/>
      <c r="Y1376" s="90"/>
      <c r="Z1376" s="90"/>
      <c r="AA1376" s="90"/>
    </row>
    <row r="1377" spans="1:27" ht="23.25" customHeight="1">
      <c r="A1377" s="366" t="s">
        <v>1295</v>
      </c>
      <c r="B1377" s="366"/>
      <c r="C1377" s="366"/>
      <c r="D1377" s="366"/>
      <c r="E1377" s="366"/>
      <c r="F1377" s="366"/>
      <c r="G1377" s="366"/>
      <c r="H1377" s="366"/>
      <c r="I1377" s="90"/>
      <c r="J1377" s="90"/>
      <c r="K1377" s="90"/>
      <c r="L1377" s="90"/>
      <c r="M1377" s="90"/>
      <c r="N1377" s="90"/>
      <c r="O1377" s="90"/>
      <c r="P1377" s="90"/>
      <c r="Q1377" s="90"/>
      <c r="R1377" s="90"/>
      <c r="S1377" s="90"/>
      <c r="T1377" s="90"/>
      <c r="U1377" s="90"/>
      <c r="V1377" s="90"/>
      <c r="W1377" s="90"/>
      <c r="X1377" s="90"/>
      <c r="Y1377" s="90"/>
      <c r="Z1377" s="90"/>
      <c r="AA1377" s="90"/>
    </row>
    <row r="1378" spans="1:27" ht="23.25" customHeight="1">
      <c r="A1378" s="369" t="s">
        <v>1005</v>
      </c>
      <c r="B1378" s="369"/>
      <c r="C1378" s="369"/>
      <c r="D1378" s="369"/>
      <c r="E1378" s="369"/>
      <c r="F1378" s="369"/>
      <c r="G1378" s="369"/>
      <c r="H1378" s="369"/>
      <c r="I1378" s="90"/>
      <c r="J1378" s="90"/>
      <c r="K1378" s="90"/>
      <c r="L1378" s="90"/>
      <c r="M1378" s="90"/>
      <c r="N1378" s="90"/>
      <c r="O1378" s="90"/>
      <c r="P1378" s="90"/>
      <c r="Q1378" s="90"/>
      <c r="R1378" s="90"/>
      <c r="S1378" s="90"/>
      <c r="T1378" s="90"/>
      <c r="U1378" s="90"/>
      <c r="V1378" s="90"/>
      <c r="W1378" s="90"/>
      <c r="X1378" s="90"/>
      <c r="Y1378" s="90"/>
      <c r="Z1378" s="90"/>
      <c r="AA1378" s="90"/>
    </row>
    <row r="1379" spans="1:27" ht="15.75" customHeight="1" thickBot="1">
      <c r="A1379" s="370" t="s">
        <v>1006</v>
      </c>
      <c r="B1379" s="370"/>
      <c r="C1379" s="370"/>
      <c r="D1379" s="370"/>
      <c r="E1379" s="370"/>
      <c r="F1379" s="370"/>
      <c r="G1379" s="370"/>
      <c r="H1379" s="100"/>
      <c r="I1379" s="90"/>
      <c r="J1379" s="90"/>
      <c r="K1379" s="90"/>
      <c r="L1379" s="90"/>
      <c r="M1379" s="90"/>
      <c r="N1379" s="90"/>
      <c r="O1379" s="90"/>
      <c r="P1379" s="90"/>
      <c r="Q1379" s="90"/>
      <c r="R1379" s="90"/>
      <c r="S1379" s="90"/>
      <c r="T1379" s="90"/>
      <c r="U1379" s="90"/>
      <c r="V1379" s="90"/>
      <c r="W1379" s="90"/>
      <c r="X1379" s="90"/>
      <c r="Y1379" s="90"/>
      <c r="Z1379" s="90"/>
      <c r="AA1379" s="90"/>
    </row>
    <row r="1380" spans="1:27" ht="33.75" customHeight="1">
      <c r="A1380" s="281"/>
      <c r="B1380" s="382" t="s">
        <v>989</v>
      </c>
      <c r="C1380" s="382"/>
      <c r="D1380" s="282" t="s">
        <v>994</v>
      </c>
      <c r="E1380" s="260" t="s">
        <v>995</v>
      </c>
      <c r="F1380" s="260" t="s">
        <v>1297</v>
      </c>
      <c r="G1380" s="283" t="s">
        <v>1298</v>
      </c>
      <c r="H1380" s="260" t="s">
        <v>1299</v>
      </c>
      <c r="I1380" s="90"/>
      <c r="J1380" s="90"/>
      <c r="K1380" s="90"/>
      <c r="L1380" s="90"/>
      <c r="M1380" s="90"/>
      <c r="N1380" s="90"/>
      <c r="O1380" s="90"/>
      <c r="P1380" s="90"/>
      <c r="Q1380" s="90"/>
      <c r="R1380" s="90"/>
      <c r="S1380" s="90"/>
      <c r="T1380" s="90"/>
      <c r="U1380" s="90"/>
      <c r="V1380" s="90"/>
      <c r="W1380" s="90"/>
      <c r="X1380" s="90"/>
      <c r="Y1380" s="90"/>
      <c r="Z1380" s="90"/>
      <c r="AA1380" s="90"/>
    </row>
    <row r="1381" spans="1:27" ht="15.75" customHeight="1" thickBot="1">
      <c r="A1381" s="266"/>
      <c r="B1381" s="263"/>
      <c r="C1381" s="263"/>
      <c r="D1381" s="264">
        <v>2002</v>
      </c>
      <c r="E1381" s="264">
        <v>2003</v>
      </c>
      <c r="F1381" s="265" t="s">
        <v>1300</v>
      </c>
      <c r="G1381" s="265" t="s">
        <v>1301</v>
      </c>
      <c r="H1381" s="265" t="s">
        <v>1301</v>
      </c>
      <c r="I1381" s="90"/>
      <c r="J1381" s="90"/>
      <c r="K1381" s="90"/>
      <c r="L1381" s="90"/>
      <c r="M1381" s="90"/>
      <c r="N1381" s="90"/>
      <c r="O1381" s="90"/>
      <c r="P1381" s="90"/>
      <c r="Q1381" s="90"/>
      <c r="R1381" s="90"/>
      <c r="S1381" s="90"/>
      <c r="T1381" s="90"/>
      <c r="U1381" s="90"/>
      <c r="V1381" s="90"/>
      <c r="W1381" s="90"/>
      <c r="X1381" s="90"/>
      <c r="Y1381" s="90"/>
      <c r="Z1381" s="90"/>
      <c r="AA1381" s="90"/>
    </row>
    <row r="1382" spans="1:27" ht="18.75" customHeight="1">
      <c r="A1382" s="383" t="s">
        <v>1248</v>
      </c>
      <c r="B1382" s="383"/>
      <c r="C1382" s="383"/>
      <c r="D1382" s="27">
        <f>SUM(D1383:D1408)</f>
        <v>6498387.587000001</v>
      </c>
      <c r="E1382" s="27">
        <f>SUM(E1383:E1408)</f>
        <v>7635843.636000001</v>
      </c>
      <c r="F1382" s="34">
        <f t="shared" si="74"/>
        <v>1137456.0489999996</v>
      </c>
      <c r="G1382" s="52">
        <v>100</v>
      </c>
      <c r="H1382" s="52">
        <f t="shared" si="71"/>
        <v>13.311182055921499</v>
      </c>
      <c r="I1382" s="90"/>
      <c r="J1382" s="90"/>
      <c r="K1382" s="90"/>
      <c r="L1382" s="90"/>
      <c r="M1382" s="90"/>
      <c r="N1382" s="90"/>
      <c r="O1382" s="90"/>
      <c r="P1382" s="90"/>
      <c r="Q1382" s="90"/>
      <c r="R1382" s="90"/>
      <c r="S1382" s="90"/>
      <c r="T1382" s="90"/>
      <c r="U1382" s="90"/>
      <c r="V1382" s="90"/>
      <c r="W1382" s="90"/>
      <c r="X1382" s="90"/>
      <c r="Y1382" s="90"/>
      <c r="Z1382" s="90"/>
      <c r="AA1382" s="90"/>
    </row>
    <row r="1383" spans="1:8" ht="21.75" customHeight="1">
      <c r="A1383" s="28"/>
      <c r="B1383" s="74" t="s">
        <v>824</v>
      </c>
      <c r="C1383" s="74" t="s">
        <v>1250</v>
      </c>
      <c r="D1383" s="71">
        <v>15586.603</v>
      </c>
      <c r="E1383" s="75">
        <v>19797.59</v>
      </c>
      <c r="F1383" s="69">
        <f t="shared" si="74"/>
        <v>4210.987000000001</v>
      </c>
      <c r="G1383" s="72">
        <f aca="true" t="shared" si="75" ref="G1383:G1408">(E1383/D1383-1)*100</f>
        <v>27.016707874063385</v>
      </c>
      <c r="H1383" s="72">
        <f t="shared" si="71"/>
        <v>22.484802543799944</v>
      </c>
    </row>
    <row r="1384" spans="1:8" ht="21.75" customHeight="1">
      <c r="A1384" s="28"/>
      <c r="B1384" s="70" t="s">
        <v>842</v>
      </c>
      <c r="C1384" s="74" t="s">
        <v>1249</v>
      </c>
      <c r="D1384" s="71">
        <v>4365582.536</v>
      </c>
      <c r="E1384" s="75">
        <v>5400485.846</v>
      </c>
      <c r="F1384" s="69">
        <f t="shared" si="74"/>
        <v>1034903.3099999996</v>
      </c>
      <c r="G1384" s="72">
        <f t="shared" si="75"/>
        <v>23.70596138008738</v>
      </c>
      <c r="H1384" s="72">
        <f t="shared" si="71"/>
        <v>19.29218216043043</v>
      </c>
    </row>
    <row r="1385" spans="1:8" ht="21.75" customHeight="1">
      <c r="A1385" s="28"/>
      <c r="B1385" s="74" t="s">
        <v>834</v>
      </c>
      <c r="C1385" s="74" t="s">
        <v>1252</v>
      </c>
      <c r="D1385" s="71">
        <v>44061</v>
      </c>
      <c r="E1385" s="75">
        <v>49082.905</v>
      </c>
      <c r="F1385" s="69">
        <f t="shared" si="74"/>
        <v>5021.904999999999</v>
      </c>
      <c r="G1385" s="72">
        <f t="shared" si="75"/>
        <v>11.397619209731968</v>
      </c>
      <c r="H1385" s="72">
        <f t="shared" si="71"/>
        <v>7.4229967153764065</v>
      </c>
    </row>
    <row r="1386" spans="1:8" ht="21.75" customHeight="1">
      <c r="A1386" s="28"/>
      <c r="B1386" s="74" t="s">
        <v>850</v>
      </c>
      <c r="C1386" s="74" t="s">
        <v>400</v>
      </c>
      <c r="D1386" s="71">
        <v>36342.056</v>
      </c>
      <c r="E1386" s="75">
        <v>39801.3</v>
      </c>
      <c r="F1386" s="69">
        <f t="shared" si="74"/>
        <v>3459.244000000006</v>
      </c>
      <c r="G1386" s="72">
        <f t="shared" si="75"/>
        <v>9.518569890487228</v>
      </c>
      <c r="H1386" s="72">
        <f t="shared" si="71"/>
        <v>5.610991124222586</v>
      </c>
    </row>
    <row r="1387" spans="1:8" ht="21.75" customHeight="1">
      <c r="A1387" s="28"/>
      <c r="B1387" s="74" t="s">
        <v>837</v>
      </c>
      <c r="C1387" s="74" t="s">
        <v>1283</v>
      </c>
      <c r="D1387" s="71">
        <v>81112.214</v>
      </c>
      <c r="E1387" s="75">
        <v>88601.358</v>
      </c>
      <c r="F1387" s="69">
        <f t="shared" si="74"/>
        <v>7489.143999999986</v>
      </c>
      <c r="G1387" s="72">
        <f t="shared" si="75"/>
        <v>9.233065688479392</v>
      </c>
      <c r="H1387" s="72">
        <f t="shared" si="71"/>
        <v>5.335673597940738</v>
      </c>
    </row>
    <row r="1388" spans="1:8" s="101" customFormat="1" ht="21.75" customHeight="1" thickBot="1">
      <c r="A1388" s="28"/>
      <c r="B1388" s="74" t="s">
        <v>833</v>
      </c>
      <c r="C1388" s="74" t="s">
        <v>364</v>
      </c>
      <c r="D1388" s="71">
        <v>75075.603</v>
      </c>
      <c r="E1388" s="75">
        <v>81249.613</v>
      </c>
      <c r="F1388" s="69">
        <f t="shared" si="74"/>
        <v>6174.009999999995</v>
      </c>
      <c r="G1388" s="72">
        <f t="shared" si="75"/>
        <v>8.22372349110536</v>
      </c>
      <c r="H1388" s="72">
        <f t="shared" si="71"/>
        <v>4.362344326432099</v>
      </c>
    </row>
    <row r="1389" spans="1:8" ht="21.75" customHeight="1">
      <c r="A1389" s="28"/>
      <c r="B1389" s="74" t="s">
        <v>844</v>
      </c>
      <c r="C1389" s="74" t="s">
        <v>1288</v>
      </c>
      <c r="D1389" s="71">
        <v>30690.12</v>
      </c>
      <c r="E1389" s="75">
        <v>33186.508</v>
      </c>
      <c r="F1389" s="69">
        <f t="shared" si="74"/>
        <v>2496.3880000000026</v>
      </c>
      <c r="G1389" s="72">
        <f t="shared" si="75"/>
        <v>8.134174776768566</v>
      </c>
      <c r="H1389" s="72">
        <f t="shared" si="71"/>
        <v>4.275990674403363</v>
      </c>
    </row>
    <row r="1390" spans="1:8" ht="21.75" customHeight="1">
      <c r="A1390" s="28"/>
      <c r="B1390" s="74" t="s">
        <v>832</v>
      </c>
      <c r="C1390" s="74" t="s">
        <v>1277</v>
      </c>
      <c r="D1390" s="71">
        <v>61036.602</v>
      </c>
      <c r="E1390" s="75">
        <v>65815.088</v>
      </c>
      <c r="F1390" s="69">
        <f t="shared" si="74"/>
        <v>4778.486000000004</v>
      </c>
      <c r="G1390" s="72">
        <f t="shared" si="75"/>
        <v>7.828886018261638</v>
      </c>
      <c r="H1390" s="72">
        <f t="shared" si="71"/>
        <v>3.9815944966844707</v>
      </c>
    </row>
    <row r="1391" spans="1:8" ht="21.75" customHeight="1">
      <c r="A1391" s="28"/>
      <c r="B1391" s="74" t="s">
        <v>836</v>
      </c>
      <c r="C1391" s="74" t="s">
        <v>1280</v>
      </c>
      <c r="D1391" s="71">
        <v>165174.507</v>
      </c>
      <c r="E1391" s="75">
        <v>176919.033</v>
      </c>
      <c r="F1391" s="69">
        <f t="shared" si="74"/>
        <v>11744.525999999983</v>
      </c>
      <c r="G1391" s="72">
        <f t="shared" si="75"/>
        <v>7.110374484120596</v>
      </c>
      <c r="H1391" s="72">
        <f t="shared" si="71"/>
        <v>3.2887191666769677</v>
      </c>
    </row>
    <row r="1392" spans="1:8" ht="21.75" customHeight="1">
      <c r="A1392" s="28"/>
      <c r="B1392" s="74" t="s">
        <v>845</v>
      </c>
      <c r="C1392" s="74" t="s">
        <v>1287</v>
      </c>
      <c r="D1392" s="71">
        <v>49502.738</v>
      </c>
      <c r="E1392" s="75">
        <v>52845.835</v>
      </c>
      <c r="F1392" s="69">
        <f t="shared" si="74"/>
        <v>3343.0970000000016</v>
      </c>
      <c r="G1392" s="72">
        <f t="shared" si="75"/>
        <v>6.753357763766532</v>
      </c>
      <c r="H1392" s="72">
        <f t="shared" si="71"/>
        <v>2.9444406600984463</v>
      </c>
    </row>
    <row r="1393" spans="1:8" ht="21.75" customHeight="1">
      <c r="A1393" s="28"/>
      <c r="B1393" s="74" t="s">
        <v>831</v>
      </c>
      <c r="C1393" s="74" t="s">
        <v>1251</v>
      </c>
      <c r="D1393" s="71">
        <v>64590.315</v>
      </c>
      <c r="E1393" s="75">
        <v>68894.613</v>
      </c>
      <c r="F1393" s="69">
        <f t="shared" si="74"/>
        <v>4304.297999999995</v>
      </c>
      <c r="G1393" s="72">
        <f t="shared" si="75"/>
        <v>6.663999084073202</v>
      </c>
      <c r="H1393" s="72">
        <f t="shared" si="71"/>
        <v>2.858270262353102</v>
      </c>
    </row>
    <row r="1394" spans="1:8" ht="21.75" customHeight="1">
      <c r="A1394" s="28"/>
      <c r="B1394" s="74" t="s">
        <v>840</v>
      </c>
      <c r="C1394" s="74" t="s">
        <v>1284</v>
      </c>
      <c r="D1394" s="71">
        <v>63502.516</v>
      </c>
      <c r="E1394" s="75">
        <v>67372.326</v>
      </c>
      <c r="F1394" s="69">
        <f t="shared" si="74"/>
        <v>3869.8099999999977</v>
      </c>
      <c r="G1394" s="72">
        <f t="shared" si="75"/>
        <v>6.093947521701337</v>
      </c>
      <c r="H1394" s="72">
        <f t="shared" si="71"/>
        <v>2.308557911706033</v>
      </c>
    </row>
    <row r="1395" spans="1:8" ht="21.75" customHeight="1">
      <c r="A1395" s="28"/>
      <c r="B1395" s="74" t="s">
        <v>827</v>
      </c>
      <c r="C1395" s="74" t="s">
        <v>362</v>
      </c>
      <c r="D1395" s="71">
        <v>64827.812</v>
      </c>
      <c r="E1395" s="75">
        <v>68572.534</v>
      </c>
      <c r="F1395" s="69">
        <f t="shared" si="74"/>
        <v>3744.7220000000016</v>
      </c>
      <c r="G1395" s="72">
        <f t="shared" si="75"/>
        <v>5.776412753217719</v>
      </c>
      <c r="H1395" s="72">
        <f t="shared" si="71"/>
        <v>2.0023526567479966</v>
      </c>
    </row>
    <row r="1396" spans="1:8" ht="21.75" customHeight="1">
      <c r="A1396" s="28"/>
      <c r="B1396" s="74" t="s">
        <v>826</v>
      </c>
      <c r="C1396" s="74" t="s">
        <v>359</v>
      </c>
      <c r="D1396" s="71">
        <v>66440.939</v>
      </c>
      <c r="E1396" s="75">
        <v>70166.539</v>
      </c>
      <c r="F1396" s="69">
        <f t="shared" si="74"/>
        <v>3725.600000000006</v>
      </c>
      <c r="G1396" s="72">
        <f t="shared" si="75"/>
        <v>5.607386132817904</v>
      </c>
      <c r="H1396" s="72">
        <f t="shared" si="71"/>
        <v>1.8393568385534076</v>
      </c>
    </row>
    <row r="1397" spans="1:8" ht="21.75" customHeight="1">
      <c r="A1397" s="28"/>
      <c r="B1397" s="74" t="s">
        <v>841</v>
      </c>
      <c r="C1397" s="74" t="s">
        <v>1285</v>
      </c>
      <c r="D1397" s="71">
        <v>66911.525</v>
      </c>
      <c r="E1397" s="75">
        <v>70225.258</v>
      </c>
      <c r="F1397" s="69">
        <f t="shared" si="74"/>
        <v>3313.7330000000075</v>
      </c>
      <c r="G1397" s="72">
        <f t="shared" si="75"/>
        <v>4.952409917424561</v>
      </c>
      <c r="H1397" s="72">
        <f t="shared" si="71"/>
        <v>1.2077499125348057</v>
      </c>
    </row>
    <row r="1398" spans="1:8" ht="21.75" customHeight="1">
      <c r="A1398" s="28"/>
      <c r="B1398" s="74" t="s">
        <v>847</v>
      </c>
      <c r="C1398" s="74" t="s">
        <v>389</v>
      </c>
      <c r="D1398" s="71">
        <v>103713.074</v>
      </c>
      <c r="E1398" s="75">
        <v>108684.914</v>
      </c>
      <c r="F1398" s="69">
        <f t="shared" si="74"/>
        <v>4971.840000000011</v>
      </c>
      <c r="G1398" s="72">
        <f t="shared" si="75"/>
        <v>4.793841131350529</v>
      </c>
      <c r="H1398" s="72">
        <f t="shared" si="71"/>
        <v>1.0548387973203788</v>
      </c>
    </row>
    <row r="1399" spans="1:8" ht="21.75" customHeight="1">
      <c r="A1399" s="28"/>
      <c r="B1399" s="74" t="s">
        <v>848</v>
      </c>
      <c r="C1399" s="74" t="s">
        <v>1290</v>
      </c>
      <c r="D1399" s="71">
        <v>60641.445</v>
      </c>
      <c r="E1399" s="75">
        <v>63352.016</v>
      </c>
      <c r="F1399" s="69">
        <f t="shared" si="74"/>
        <v>2710.5710000000036</v>
      </c>
      <c r="G1399" s="72">
        <f t="shared" si="75"/>
        <v>4.469832471835078</v>
      </c>
      <c r="H1399" s="72">
        <f t="shared" si="71"/>
        <v>0.7423906371729627</v>
      </c>
    </row>
    <row r="1400" spans="1:8" ht="21.75" customHeight="1">
      <c r="A1400" s="28"/>
      <c r="B1400" s="74" t="s">
        <v>835</v>
      </c>
      <c r="C1400" s="74" t="s">
        <v>1278</v>
      </c>
      <c r="D1400" s="71">
        <v>35119.569</v>
      </c>
      <c r="E1400" s="75">
        <v>36669.069</v>
      </c>
      <c r="F1400" s="69">
        <f t="shared" si="74"/>
        <v>1549.5</v>
      </c>
      <c r="G1400" s="72">
        <f t="shared" si="75"/>
        <v>4.412070091179077</v>
      </c>
      <c r="H1400" s="72">
        <f t="shared" si="71"/>
        <v>0.6866891951538445</v>
      </c>
    </row>
    <row r="1401" spans="1:8" ht="21.75" customHeight="1">
      <c r="A1401" s="28"/>
      <c r="B1401" s="74" t="s">
        <v>825</v>
      </c>
      <c r="C1401" s="74" t="s">
        <v>1293</v>
      </c>
      <c r="D1401" s="71">
        <v>118446.537</v>
      </c>
      <c r="E1401" s="75">
        <v>123664.221</v>
      </c>
      <c r="F1401" s="69">
        <f t="shared" si="74"/>
        <v>5217.684000000008</v>
      </c>
      <c r="G1401" s="72">
        <f t="shared" si="75"/>
        <v>4.405096284072885</v>
      </c>
      <c r="H1401" s="72">
        <f t="shared" si="71"/>
        <v>0.6799642106956716</v>
      </c>
    </row>
    <row r="1402" spans="1:8" ht="21.75" customHeight="1">
      <c r="A1402" s="28"/>
      <c r="B1402" s="74" t="s">
        <v>829</v>
      </c>
      <c r="C1402" s="74" t="s">
        <v>363</v>
      </c>
      <c r="D1402" s="71">
        <v>109835.161</v>
      </c>
      <c r="E1402" s="75">
        <v>114177.988</v>
      </c>
      <c r="F1402" s="69">
        <f t="shared" si="74"/>
        <v>4342.827000000005</v>
      </c>
      <c r="G1402" s="72">
        <f t="shared" si="75"/>
        <v>3.953949682834268</v>
      </c>
      <c r="H1402" s="72">
        <f t="shared" si="71"/>
        <v>0.2449143397305953</v>
      </c>
    </row>
    <row r="1403" spans="1:8" ht="21.75" customHeight="1">
      <c r="A1403" s="28"/>
      <c r="B1403" s="74" t="s">
        <v>828</v>
      </c>
      <c r="C1403" s="74" t="s">
        <v>1279</v>
      </c>
      <c r="D1403" s="71">
        <v>121127.044</v>
      </c>
      <c r="E1403" s="75">
        <v>125802.643</v>
      </c>
      <c r="F1403" s="69">
        <f t="shared" si="74"/>
        <v>4675.599000000002</v>
      </c>
      <c r="G1403" s="72">
        <f t="shared" si="75"/>
        <v>3.8600785139279115</v>
      </c>
      <c r="H1403" s="72">
        <f t="shared" si="71"/>
        <v>0.1543924565823529</v>
      </c>
    </row>
    <row r="1404" spans="1:191" s="101" customFormat="1" ht="21.75" customHeight="1" thickBot="1">
      <c r="A1404" s="28"/>
      <c r="B1404" s="74" t="s">
        <v>830</v>
      </c>
      <c r="C1404" s="74" t="s">
        <v>1292</v>
      </c>
      <c r="D1404" s="71">
        <v>202333.233</v>
      </c>
      <c r="E1404" s="75">
        <v>209800.304</v>
      </c>
      <c r="F1404" s="69">
        <f t="shared" si="74"/>
        <v>7467.070999999996</v>
      </c>
      <c r="G1404" s="72">
        <f t="shared" si="75"/>
        <v>3.690481731194395</v>
      </c>
      <c r="H1404" s="72">
        <f t="shared" si="71"/>
        <v>-0.009153180781940051</v>
      </c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  <c r="CX1404" s="9"/>
      <c r="CY1404" s="9"/>
      <c r="CZ1404" s="9"/>
      <c r="DA1404" s="9"/>
      <c r="DB1404" s="9"/>
      <c r="DC1404" s="9"/>
      <c r="DD1404" s="9"/>
      <c r="DE1404" s="9"/>
      <c r="DF1404" s="9"/>
      <c r="DG1404" s="9"/>
      <c r="DH1404" s="9"/>
      <c r="DI1404" s="9"/>
      <c r="DJ1404" s="9"/>
      <c r="DK1404" s="9"/>
      <c r="DL1404" s="9"/>
      <c r="DM1404" s="9"/>
      <c r="DN1404" s="9"/>
      <c r="DO1404" s="9"/>
      <c r="DP1404" s="9"/>
      <c r="DQ1404" s="9"/>
      <c r="DR1404" s="9"/>
      <c r="DS1404" s="9"/>
      <c r="DT1404" s="9"/>
      <c r="DU1404" s="9"/>
      <c r="DV1404" s="9"/>
      <c r="DW1404" s="9"/>
      <c r="DX1404" s="9"/>
      <c r="DY1404" s="9"/>
      <c r="DZ1404" s="9"/>
      <c r="EA1404" s="9"/>
      <c r="EB1404" s="9"/>
      <c r="EC1404" s="9"/>
      <c r="ED1404" s="9"/>
      <c r="EE1404" s="9"/>
      <c r="EF1404" s="9"/>
      <c r="EG1404" s="9"/>
      <c r="EH1404" s="9"/>
      <c r="EI1404" s="9"/>
      <c r="EJ1404" s="9"/>
      <c r="EK1404" s="9"/>
      <c r="EL1404" s="9"/>
      <c r="EM1404" s="9"/>
      <c r="EN1404" s="9"/>
      <c r="EO1404" s="9"/>
      <c r="EP1404" s="9"/>
      <c r="EQ1404" s="9"/>
      <c r="ER1404" s="9"/>
      <c r="ES1404" s="9"/>
      <c r="ET1404" s="9"/>
      <c r="EU1404" s="9"/>
      <c r="EV1404" s="9"/>
      <c r="EW1404" s="9"/>
      <c r="EX1404" s="9"/>
      <c r="EY1404" s="9"/>
      <c r="EZ1404" s="9"/>
      <c r="FA1404" s="9"/>
      <c r="FB1404" s="9"/>
      <c r="FC1404" s="9"/>
      <c r="FD1404" s="9"/>
      <c r="FE1404" s="9"/>
      <c r="FF1404" s="9"/>
      <c r="FG1404" s="9"/>
      <c r="FH1404" s="9"/>
      <c r="FI1404" s="9"/>
      <c r="FJ1404" s="9"/>
      <c r="FK1404" s="9"/>
      <c r="FL1404" s="9"/>
      <c r="FM1404" s="9"/>
      <c r="FN1404" s="9"/>
      <c r="FO1404" s="9"/>
      <c r="FP1404" s="9"/>
      <c r="FQ1404" s="9"/>
      <c r="FR1404" s="9"/>
      <c r="FS1404" s="9"/>
      <c r="FT1404" s="9"/>
      <c r="FU1404" s="9"/>
      <c r="FV1404" s="9"/>
      <c r="FW1404" s="9"/>
      <c r="FX1404" s="9"/>
      <c r="FY1404" s="9"/>
      <c r="FZ1404" s="9"/>
      <c r="GA1404" s="9"/>
      <c r="GB1404" s="9"/>
      <c r="GC1404" s="9"/>
      <c r="GD1404" s="9"/>
      <c r="GE1404" s="9"/>
      <c r="GF1404" s="9"/>
      <c r="GG1404" s="9"/>
      <c r="GH1404" s="9"/>
      <c r="GI1404" s="9"/>
    </row>
    <row r="1405" spans="1:8" s="9" customFormat="1" ht="21.75" customHeight="1">
      <c r="A1405" s="28"/>
      <c r="B1405" s="74" t="s">
        <v>839</v>
      </c>
      <c r="C1405" s="74" t="s">
        <v>1286</v>
      </c>
      <c r="D1405" s="71">
        <v>132703.882</v>
      </c>
      <c r="E1405" s="75">
        <v>136583.98</v>
      </c>
      <c r="F1405" s="69">
        <f t="shared" si="74"/>
        <v>3880.097999999998</v>
      </c>
      <c r="G1405" s="72">
        <f t="shared" si="75"/>
        <v>2.9238767860611636</v>
      </c>
      <c r="H1405" s="72">
        <f t="shared" si="71"/>
        <v>-0.7484059681147848</v>
      </c>
    </row>
    <row r="1406" spans="1:8" s="101" customFormat="1" ht="21.75" customHeight="1" thickBot="1">
      <c r="A1406" s="28"/>
      <c r="B1406" s="74" t="s">
        <v>838</v>
      </c>
      <c r="C1406" s="74" t="s">
        <v>365</v>
      </c>
      <c r="D1406" s="71">
        <v>141160.155</v>
      </c>
      <c r="E1406" s="75">
        <v>143617.537</v>
      </c>
      <c r="F1406" s="69">
        <f t="shared" si="74"/>
        <v>2457.3820000000123</v>
      </c>
      <c r="G1406" s="72">
        <f t="shared" si="75"/>
        <v>1.7408467708185826</v>
      </c>
      <c r="H1406" s="72">
        <f>(((E1406/(D1406/0.9643204))-1)*100)</f>
        <v>-1.8892259456255167</v>
      </c>
    </row>
    <row r="1407" spans="1:8" ht="21.75" customHeight="1">
      <c r="A1407" s="28"/>
      <c r="B1407" s="74" t="s">
        <v>846</v>
      </c>
      <c r="C1407" s="74" t="s">
        <v>1289</v>
      </c>
      <c r="D1407" s="71">
        <v>43961.188</v>
      </c>
      <c r="E1407" s="75">
        <v>43961.188</v>
      </c>
      <c r="F1407" s="69">
        <f t="shared" si="74"/>
        <v>0</v>
      </c>
      <c r="G1407" s="72">
        <f t="shared" si="75"/>
        <v>0</v>
      </c>
      <c r="H1407" s="72">
        <f>(((E1407/(D1407/0.9643204))-1)*100)</f>
        <v>-3.5679600000000034</v>
      </c>
    </row>
    <row r="1408" spans="1:8" ht="24" customHeight="1">
      <c r="A1408" s="28"/>
      <c r="B1408" s="74" t="s">
        <v>849</v>
      </c>
      <c r="C1408" s="74" t="s">
        <v>1291</v>
      </c>
      <c r="D1408" s="71">
        <v>178909.213</v>
      </c>
      <c r="E1408" s="75">
        <v>176513.43</v>
      </c>
      <c r="F1408" s="69">
        <f t="shared" si="74"/>
        <v>-2395.782999999996</v>
      </c>
      <c r="G1408" s="72">
        <f t="shared" si="75"/>
        <v>-1.3391054377954181</v>
      </c>
      <c r="H1408" s="72">
        <f>(((E1408/(D1408/0.9643204))-1)*100)</f>
        <v>-4.859286691417064</v>
      </c>
    </row>
    <row r="1409" spans="1:8" ht="21.75" customHeight="1">
      <c r="A1409" s="28"/>
      <c r="B1409" s="360"/>
      <c r="C1409" s="360"/>
      <c r="D1409" s="25"/>
      <c r="E1409" s="30"/>
      <c r="F1409" s="35"/>
      <c r="G1409" s="45"/>
      <c r="H1409" s="45"/>
    </row>
    <row r="1410" spans="1:8" ht="21.75" customHeight="1">
      <c r="A1410" s="28"/>
      <c r="B1410" s="360"/>
      <c r="C1410" s="360"/>
      <c r="D1410" s="25"/>
      <c r="E1410" s="30"/>
      <c r="F1410" s="35"/>
      <c r="G1410" s="45"/>
      <c r="H1410" s="45"/>
    </row>
    <row r="1411" spans="1:8" ht="12.75" customHeight="1" thickBot="1">
      <c r="A1411" s="28"/>
      <c r="B1411" s="197"/>
      <c r="C1411" s="197"/>
      <c r="D1411" s="25"/>
      <c r="E1411" s="208"/>
      <c r="F1411" s="35"/>
      <c r="G1411" s="31"/>
      <c r="H1411" s="31"/>
    </row>
    <row r="1412" spans="1:8" ht="23.25" customHeight="1" thickBot="1">
      <c r="A1412" s="394" t="s">
        <v>1263</v>
      </c>
      <c r="B1412" s="395"/>
      <c r="C1412" s="395"/>
      <c r="D1412" s="361">
        <f>D10+D21+D43+D56+D115+D166+D231+D263+D349+D438+D545+D661+D752+D774+D865+D904+D978+D1071+D1111+D1187+D1216+D1236+D1273+D1283+D1321+D1344+D1373+D1382</f>
        <v>360075393.766</v>
      </c>
      <c r="E1412" s="361">
        <f>E10+E21+E43+E56+E115+E166+E231+E263+E349+E438+E545+E661+E752+E774+E865+E904+E978+E1071+E1111+E1187+E1216+E1236+E1273+E1283+E1321+E1344+E1373+E1382</f>
        <v>370929903.56799996</v>
      </c>
      <c r="F1412" s="362">
        <f>E1412-D1412</f>
        <v>10854509.801999986</v>
      </c>
      <c r="G1412" s="363">
        <f>(E1412/D1412-1)*100</f>
        <v>3.014510291434669</v>
      </c>
      <c r="H1412" s="364">
        <f>(((E1412/(D1412/0.9643204))-1)*100)</f>
        <v>-0.6610062299596042</v>
      </c>
    </row>
    <row r="1413" spans="1:8" ht="26.25" customHeight="1">
      <c r="A1413" s="393" t="s">
        <v>1384</v>
      </c>
      <c r="B1413" s="393"/>
      <c r="C1413" s="393"/>
      <c r="D1413" s="393"/>
      <c r="E1413" s="393"/>
      <c r="F1413" s="393"/>
      <c r="G1413" s="393"/>
      <c r="H1413" s="393"/>
    </row>
    <row r="1414" spans="1:8" ht="38.25" customHeight="1">
      <c r="A1414" s="392"/>
      <c r="B1414" s="392"/>
      <c r="C1414" s="392"/>
      <c r="D1414" s="392"/>
      <c r="E1414" s="392"/>
      <c r="F1414" s="392"/>
      <c r="G1414" s="392"/>
      <c r="H1414" s="392"/>
    </row>
  </sheetData>
  <mergeCells count="207">
    <mergeCell ref="A1378:H1378"/>
    <mergeCell ref="A1379:G1379"/>
    <mergeCell ref="B1380:C1380"/>
    <mergeCell ref="A1369:G1369"/>
    <mergeCell ref="B1370:C1370"/>
    <mergeCell ref="A1376:H1376"/>
    <mergeCell ref="A1377:H1377"/>
    <mergeCell ref="B1341:C1341"/>
    <mergeCell ref="A1366:H1366"/>
    <mergeCell ref="A1367:H1367"/>
    <mergeCell ref="A1368:H1368"/>
    <mergeCell ref="A1337:H1337"/>
    <mergeCell ref="A1338:H1338"/>
    <mergeCell ref="A1339:H1339"/>
    <mergeCell ref="A1340:G1340"/>
    <mergeCell ref="A1317:H1317"/>
    <mergeCell ref="A1318:G1318"/>
    <mergeCell ref="B1319:C1319"/>
    <mergeCell ref="A1315:H1315"/>
    <mergeCell ref="A1316:H1316"/>
    <mergeCell ref="A1277:H1277"/>
    <mergeCell ref="A1280:G1280"/>
    <mergeCell ref="B1281:C1281"/>
    <mergeCell ref="A1268:H1268"/>
    <mergeCell ref="A1269:H1269"/>
    <mergeCell ref="A1270:G1270"/>
    <mergeCell ref="B1271:C1271"/>
    <mergeCell ref="A1231:H1231"/>
    <mergeCell ref="A1232:G1232"/>
    <mergeCell ref="B1233:C1233"/>
    <mergeCell ref="A1267:H1267"/>
    <mergeCell ref="A1213:G1213"/>
    <mergeCell ref="B1214:C1214"/>
    <mergeCell ref="A1229:H1229"/>
    <mergeCell ref="A1230:H1230"/>
    <mergeCell ref="B1185:C1185"/>
    <mergeCell ref="A1210:H1210"/>
    <mergeCell ref="A1211:H1211"/>
    <mergeCell ref="A1212:H1212"/>
    <mergeCell ref="A1182:H1182"/>
    <mergeCell ref="A1183:H1183"/>
    <mergeCell ref="A1184:G1184"/>
    <mergeCell ref="A1108:G1108"/>
    <mergeCell ref="B1109:C1109"/>
    <mergeCell ref="A1181:H1181"/>
    <mergeCell ref="B1068:C1068"/>
    <mergeCell ref="A1105:H1105"/>
    <mergeCell ref="A1106:H1106"/>
    <mergeCell ref="A1107:H1107"/>
    <mergeCell ref="A1064:H1064"/>
    <mergeCell ref="A1065:H1065"/>
    <mergeCell ref="A1066:H1066"/>
    <mergeCell ref="A1067:G1067"/>
    <mergeCell ref="A898:H898"/>
    <mergeCell ref="A899:H899"/>
    <mergeCell ref="A900:G900"/>
    <mergeCell ref="B901:C901"/>
    <mergeCell ref="A860:H860"/>
    <mergeCell ref="A861:G861"/>
    <mergeCell ref="B862:C862"/>
    <mergeCell ref="A897:H897"/>
    <mergeCell ref="A771:G771"/>
    <mergeCell ref="B772:C772"/>
    <mergeCell ref="A858:H858"/>
    <mergeCell ref="A859:H859"/>
    <mergeCell ref="A843:H843"/>
    <mergeCell ref="A844:H844"/>
    <mergeCell ref="A845:H845"/>
    <mergeCell ref="A846:G846"/>
    <mergeCell ref="B847:C847"/>
    <mergeCell ref="B749:C749"/>
    <mergeCell ref="A768:H768"/>
    <mergeCell ref="A769:H769"/>
    <mergeCell ref="A770:H770"/>
    <mergeCell ref="A655:H655"/>
    <mergeCell ref="A656:H656"/>
    <mergeCell ref="A657:H657"/>
    <mergeCell ref="A545:C545"/>
    <mergeCell ref="A608:H608"/>
    <mergeCell ref="A609:G609"/>
    <mergeCell ref="B610:C610"/>
    <mergeCell ref="A344:H344"/>
    <mergeCell ref="A345:H345"/>
    <mergeCell ref="A346:G346"/>
    <mergeCell ref="B347:C347"/>
    <mergeCell ref="A259:H259"/>
    <mergeCell ref="A260:G260"/>
    <mergeCell ref="B261:C261"/>
    <mergeCell ref="A343:H343"/>
    <mergeCell ref="A324:H324"/>
    <mergeCell ref="A325:H325"/>
    <mergeCell ref="A326:H326"/>
    <mergeCell ref="A327:G327"/>
    <mergeCell ref="B328:C328"/>
    <mergeCell ref="A227:G227"/>
    <mergeCell ref="B228:C228"/>
    <mergeCell ref="A257:H257"/>
    <mergeCell ref="A258:H258"/>
    <mergeCell ref="B163:C163"/>
    <mergeCell ref="A224:H224"/>
    <mergeCell ref="A225:H225"/>
    <mergeCell ref="A226:H226"/>
    <mergeCell ref="A159:H159"/>
    <mergeCell ref="A160:H160"/>
    <mergeCell ref="A161:H161"/>
    <mergeCell ref="A162:G162"/>
    <mergeCell ref="A109:H109"/>
    <mergeCell ref="A110:H110"/>
    <mergeCell ref="A111:G111"/>
    <mergeCell ref="B112:C112"/>
    <mergeCell ref="A51:H51"/>
    <mergeCell ref="A52:G52"/>
    <mergeCell ref="B53:C53"/>
    <mergeCell ref="A108:H108"/>
    <mergeCell ref="A40:G40"/>
    <mergeCell ref="B41:C41"/>
    <mergeCell ref="A49:H49"/>
    <mergeCell ref="A50:H50"/>
    <mergeCell ref="B18:C18"/>
    <mergeCell ref="A37:H37"/>
    <mergeCell ref="A38:H38"/>
    <mergeCell ref="A39:H39"/>
    <mergeCell ref="A14:H14"/>
    <mergeCell ref="A15:H15"/>
    <mergeCell ref="A16:H16"/>
    <mergeCell ref="A17:G17"/>
    <mergeCell ref="A978:C978"/>
    <mergeCell ref="A1071:C1071"/>
    <mergeCell ref="A1344:C1344"/>
    <mergeCell ref="A904:C904"/>
    <mergeCell ref="A971:H971"/>
    <mergeCell ref="A972:H972"/>
    <mergeCell ref="A973:H973"/>
    <mergeCell ref="A974:G974"/>
    <mergeCell ref="B975:C975"/>
    <mergeCell ref="A1073:C1073"/>
    <mergeCell ref="A661:C661"/>
    <mergeCell ref="A752:C752"/>
    <mergeCell ref="A774:C774"/>
    <mergeCell ref="A658:G658"/>
    <mergeCell ref="B659:C659"/>
    <mergeCell ref="A745:H745"/>
    <mergeCell ref="A746:H746"/>
    <mergeCell ref="A747:H747"/>
    <mergeCell ref="A748:G748"/>
    <mergeCell ref="A709:H709"/>
    <mergeCell ref="A5:H5"/>
    <mergeCell ref="A438:C438"/>
    <mergeCell ref="A56:C56"/>
    <mergeCell ref="A263:C263"/>
    <mergeCell ref="A349:C349"/>
    <mergeCell ref="A6:G6"/>
    <mergeCell ref="A115:C115"/>
    <mergeCell ref="A166:C166"/>
    <mergeCell ref="A231:C231"/>
    <mergeCell ref="B7:C7"/>
    <mergeCell ref="A1414:H1414"/>
    <mergeCell ref="A1413:H1413"/>
    <mergeCell ref="A1382:C1382"/>
    <mergeCell ref="A1273:C1273"/>
    <mergeCell ref="A1412:C1412"/>
    <mergeCell ref="A1321:C1321"/>
    <mergeCell ref="A1283:C1283"/>
    <mergeCell ref="A1373:C1373"/>
    <mergeCell ref="A1278:H1278"/>
    <mergeCell ref="A1279:H1279"/>
    <mergeCell ref="A3:H3"/>
    <mergeCell ref="A1187:C1187"/>
    <mergeCell ref="A1216:C1216"/>
    <mergeCell ref="A1236:C1236"/>
    <mergeCell ref="A1111:C1111"/>
    <mergeCell ref="A10:C10"/>
    <mergeCell ref="A21:C21"/>
    <mergeCell ref="A43:C43"/>
    <mergeCell ref="A4:H4"/>
    <mergeCell ref="A865:C865"/>
    <mergeCell ref="A412:H412"/>
    <mergeCell ref="A413:H413"/>
    <mergeCell ref="A414:H414"/>
    <mergeCell ref="A415:G415"/>
    <mergeCell ref="B416:C416"/>
    <mergeCell ref="A507:H507"/>
    <mergeCell ref="A508:H508"/>
    <mergeCell ref="A509:H509"/>
    <mergeCell ref="A433:H433"/>
    <mergeCell ref="A434:G434"/>
    <mergeCell ref="B435:C435"/>
    <mergeCell ref="A431:H431"/>
    <mergeCell ref="A432:H432"/>
    <mergeCell ref="A510:G510"/>
    <mergeCell ref="B511:C511"/>
    <mergeCell ref="A606:H606"/>
    <mergeCell ref="A607:H607"/>
    <mergeCell ref="A538:H538"/>
    <mergeCell ref="A539:H539"/>
    <mergeCell ref="A540:H540"/>
    <mergeCell ref="A541:G541"/>
    <mergeCell ref="B542:C542"/>
    <mergeCell ref="A710:H710"/>
    <mergeCell ref="A711:H711"/>
    <mergeCell ref="A712:G712"/>
    <mergeCell ref="B713:C713"/>
    <mergeCell ref="A1042:H1042"/>
    <mergeCell ref="A1045:G1045"/>
    <mergeCell ref="B1046:C1046"/>
    <mergeCell ref="A1043:H1043"/>
    <mergeCell ref="A1044:H1044"/>
  </mergeCells>
  <printOptions horizontalCentered="1"/>
  <pageMargins left="0.4724409448818898" right="0.75" top="0.17" bottom="0.36" header="0" footer="0"/>
  <pageSetup firstPageNumber="7" useFirstPageNumber="1" fitToHeight="0" horizontalDpi="600" verticalDpi="600" orientation="landscape" scale="44" r:id="rId1"/>
  <headerFooter alignWithMargins="0">
    <oddFooter>&amp;C&amp;P</oddFooter>
  </headerFooter>
  <rowBreaks count="34" manualBreakCount="34">
    <brk id="13" max="8" man="1"/>
    <brk id="36" max="8" man="1"/>
    <brk id="47" max="8" man="1"/>
    <brk id="106" max="8" man="1"/>
    <brk id="157" max="8" man="1"/>
    <brk id="222" max="255" man="1"/>
    <brk id="255" max="8" man="1"/>
    <brk id="323" max="8" man="1"/>
    <brk id="341" max="8" man="1"/>
    <brk id="411" max="8" man="1"/>
    <brk id="428" max="8" man="1"/>
    <brk id="506" max="8" man="1"/>
    <brk id="536" max="255" man="1"/>
    <brk id="605" max="8" man="1"/>
    <brk id="654" max="8" man="1"/>
    <brk id="708" max="8" man="1"/>
    <brk id="744" max="255" man="1"/>
    <brk id="767" max="8" man="1"/>
    <brk id="842" max="8" man="1"/>
    <brk id="857" max="8" man="1"/>
    <brk id="895" max="8" man="1"/>
    <brk id="969" max="8" man="1"/>
    <brk id="1041" max="8" man="1"/>
    <brk id="1062" max="255" man="1"/>
    <brk id="1103" max="255" man="1"/>
    <brk id="1179" max="255" man="1"/>
    <brk id="1208" max="8" man="1"/>
    <brk id="1227" max="255" man="1"/>
    <brk id="1265" max="255" man="1"/>
    <brk id="1276" max="255" man="1"/>
    <brk id="1313" max="255" man="1"/>
    <brk id="1335" max="255" man="1"/>
    <brk id="1365" max="8" man="1"/>
    <brk id="137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0:G20"/>
  <sheetViews>
    <sheetView workbookViewId="0" topLeftCell="A1">
      <selection activeCell="A21" sqref="A21"/>
    </sheetView>
  </sheetViews>
  <sheetFormatPr defaultColWidth="11.421875" defaultRowHeight="12.75"/>
  <sheetData>
    <row r="20" spans="1:7" ht="15.75">
      <c r="A20" s="284" t="s">
        <v>1374</v>
      </c>
      <c r="B20" s="284"/>
      <c r="C20" s="284"/>
      <c r="D20" s="284"/>
      <c r="E20" s="284"/>
      <c r="F20" s="284"/>
      <c r="G20" s="284"/>
    </row>
  </sheetData>
  <printOptions horizontalCentered="1"/>
  <pageMargins left="0.1968503937007874" right="0.75" top="0.1968503937007874" bottom="0.1968503937007874" header="0" footer="0"/>
  <pageSetup horizontalDpi="600" verticalDpi="600" orientation="landscape" r:id="rId1"/>
  <headerFooter alignWithMargins="0">
    <oddFooter>&amp;C42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7"/>
  <sheetViews>
    <sheetView showGridLines="0" zoomScale="75" zoomScaleNormal="75" zoomScaleSheetLayoutView="75" workbookViewId="0" topLeftCell="A1">
      <pane ySplit="8" topLeftCell="BM9" activePane="bottomLeft" state="frozen"/>
      <selection pane="topLeft" activeCell="A1" sqref="A1"/>
      <selection pane="bottomLeft" activeCell="I21" sqref="I21"/>
    </sheetView>
  </sheetViews>
  <sheetFormatPr defaultColWidth="11.421875" defaultRowHeight="12.75"/>
  <cols>
    <col min="1" max="1" width="34.00390625" style="2" customWidth="1"/>
    <col min="2" max="2" width="2.140625" style="140" customWidth="1"/>
    <col min="3" max="3" width="2.57421875" style="2" customWidth="1"/>
    <col min="4" max="4" width="1.28515625" style="2" customWidth="1"/>
    <col min="5" max="5" width="14.421875" style="2" customWidth="1"/>
    <col min="6" max="6" width="13.7109375" style="2" customWidth="1"/>
    <col min="7" max="7" width="14.421875" style="1" customWidth="1"/>
    <col min="8" max="8" width="16.28125" style="1" customWidth="1"/>
    <col min="9" max="9" width="15.140625" style="1" customWidth="1"/>
    <col min="10" max="10" width="18.28125" style="1" customWidth="1"/>
    <col min="11" max="16384" width="20.421875" style="2" customWidth="1"/>
  </cols>
  <sheetData>
    <row r="2" spans="1:10" ht="15.75">
      <c r="A2" s="366" t="s">
        <v>463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ht="12.75">
      <c r="A3" s="379" t="s">
        <v>1295</v>
      </c>
      <c r="B3" s="379"/>
      <c r="C3" s="379"/>
      <c r="D3" s="379"/>
      <c r="E3" s="379"/>
      <c r="F3" s="379"/>
      <c r="G3" s="379"/>
      <c r="H3" s="379"/>
      <c r="I3" s="379"/>
      <c r="J3" s="379"/>
    </row>
    <row r="4" spans="1:10" ht="12.75">
      <c r="A4" s="379" t="s">
        <v>464</v>
      </c>
      <c r="B4" s="379"/>
      <c r="C4" s="379"/>
      <c r="D4" s="379"/>
      <c r="E4" s="379"/>
      <c r="F4" s="379"/>
      <c r="G4" s="379"/>
      <c r="H4" s="379"/>
      <c r="I4" s="379"/>
      <c r="J4" s="379"/>
    </row>
    <row r="5" spans="1:10" ht="12.75">
      <c r="A5" s="127"/>
      <c r="B5" s="127"/>
      <c r="C5" s="127"/>
      <c r="D5" s="127"/>
      <c r="E5" s="127"/>
      <c r="F5" s="409" t="s">
        <v>1276</v>
      </c>
      <c r="G5" s="409"/>
      <c r="H5" s="127"/>
      <c r="I5" s="127"/>
      <c r="J5" s="127"/>
    </row>
    <row r="6" spans="1:10" ht="14.25" customHeight="1" thickBot="1">
      <c r="A6" s="408" t="s">
        <v>1296</v>
      </c>
      <c r="B6" s="408"/>
      <c r="C6" s="408"/>
      <c r="D6" s="408"/>
      <c r="E6" s="370"/>
      <c r="F6" s="370"/>
      <c r="G6" s="370"/>
      <c r="H6" s="370"/>
      <c r="I6" s="370"/>
      <c r="J6" s="370"/>
    </row>
    <row r="7" spans="1:10" s="239" customFormat="1" ht="60" customHeight="1">
      <c r="A7" s="272" t="s">
        <v>465</v>
      </c>
      <c r="B7" s="258"/>
      <c r="C7" s="258"/>
      <c r="D7" s="258"/>
      <c r="E7" s="260" t="s">
        <v>466</v>
      </c>
      <c r="F7" s="260" t="s">
        <v>467</v>
      </c>
      <c r="G7" s="260" t="s">
        <v>1297</v>
      </c>
      <c r="H7" s="260" t="s">
        <v>1298</v>
      </c>
      <c r="I7" s="260" t="s">
        <v>1299</v>
      </c>
      <c r="J7" s="406" t="s">
        <v>468</v>
      </c>
    </row>
    <row r="8" spans="1:18" s="7" customFormat="1" ht="13.5" thickBot="1">
      <c r="A8" s="266"/>
      <c r="B8" s="263"/>
      <c r="C8" s="263"/>
      <c r="D8" s="263"/>
      <c r="E8" s="264">
        <v>2002</v>
      </c>
      <c r="F8" s="264">
        <v>2003</v>
      </c>
      <c r="G8" s="265" t="s">
        <v>1300</v>
      </c>
      <c r="H8" s="265" t="s">
        <v>1301</v>
      </c>
      <c r="I8" s="265" t="s">
        <v>1301</v>
      </c>
      <c r="J8" s="407"/>
      <c r="K8" s="144"/>
      <c r="L8" s="144"/>
      <c r="M8" s="144"/>
      <c r="N8" s="144"/>
      <c r="O8" s="144"/>
      <c r="P8" s="144"/>
      <c r="Q8" s="92"/>
      <c r="R8" s="92"/>
    </row>
    <row r="9" spans="1:17" ht="15">
      <c r="A9" s="155"/>
      <c r="B9" s="156"/>
      <c r="C9" s="155"/>
      <c r="D9" s="155"/>
      <c r="E9" s="157"/>
      <c r="F9" s="157"/>
      <c r="G9" s="158"/>
      <c r="H9" s="158"/>
      <c r="I9" s="158"/>
      <c r="J9" s="158"/>
      <c r="K9" s="126"/>
      <c r="L9" s="126"/>
      <c r="M9" s="126"/>
      <c r="N9" s="9"/>
      <c r="O9" s="9"/>
      <c r="P9" s="9"/>
      <c r="Q9" s="9"/>
    </row>
    <row r="10" spans="1:17" s="63" customFormat="1" ht="24.75" customHeight="1">
      <c r="A10" s="21" t="s">
        <v>469</v>
      </c>
      <c r="B10" s="21"/>
      <c r="C10" s="21"/>
      <c r="D10" s="21"/>
      <c r="E10" s="98">
        <v>3763371.3</v>
      </c>
      <c r="F10" s="167">
        <v>3422103.6</v>
      </c>
      <c r="G10" s="167">
        <v>-341267.7</v>
      </c>
      <c r="H10" s="167">
        <v>-9.1</v>
      </c>
      <c r="I10" s="168">
        <f aca="true" t="shared" si="0" ref="I10:I19">(((F10/(E10/$E$37))-1)*100)</f>
        <v>-12.312550388173493</v>
      </c>
      <c r="J10" s="168">
        <v>0.3</v>
      </c>
      <c r="K10" s="169"/>
      <c r="L10" s="169"/>
      <c r="M10" s="169"/>
      <c r="N10" s="170"/>
      <c r="O10" s="170"/>
      <c r="P10" s="170"/>
      <c r="Q10" s="170"/>
    </row>
    <row r="11" spans="1:10" s="63" customFormat="1" ht="24.75" customHeight="1">
      <c r="A11" s="21" t="s">
        <v>470</v>
      </c>
      <c r="B11" s="21"/>
      <c r="C11" s="21"/>
      <c r="D11" s="21"/>
      <c r="E11" s="98">
        <v>11170300.4</v>
      </c>
      <c r="F11" s="98">
        <v>8447865.7</v>
      </c>
      <c r="G11" s="171">
        <v>-2722434.7</v>
      </c>
      <c r="H11" s="168">
        <v>-24.4</v>
      </c>
      <c r="I11" s="168">
        <f t="shared" si="0"/>
        <v>-27.070455231711765</v>
      </c>
      <c r="J11" s="168">
        <v>0.8</v>
      </c>
    </row>
    <row r="12" spans="1:10" s="63" customFormat="1" ht="24.75" customHeight="1">
      <c r="A12" s="21" t="s">
        <v>471</v>
      </c>
      <c r="B12" s="21"/>
      <c r="C12" s="21"/>
      <c r="D12" s="21"/>
      <c r="E12" s="168">
        <v>1025624.3</v>
      </c>
      <c r="F12" s="168">
        <v>1196630.1</v>
      </c>
      <c r="G12" s="171">
        <v>171006.1</v>
      </c>
      <c r="H12" s="168">
        <v>16.7</v>
      </c>
      <c r="I12" s="168">
        <f t="shared" si="0"/>
        <v>12.510479391336581</v>
      </c>
      <c r="J12" s="168">
        <v>0.1</v>
      </c>
    </row>
    <row r="13" spans="1:10" s="173" customFormat="1" ht="24.75" customHeight="1">
      <c r="A13" s="21" t="s">
        <v>472</v>
      </c>
      <c r="B13" s="21"/>
      <c r="C13" s="21"/>
      <c r="D13" s="21"/>
      <c r="E13" s="98">
        <v>350462.5</v>
      </c>
      <c r="F13" s="172">
        <v>394602.7</v>
      </c>
      <c r="G13" s="171">
        <v>44140.3</v>
      </c>
      <c r="H13" s="168">
        <v>12.6</v>
      </c>
      <c r="I13" s="168">
        <f t="shared" si="0"/>
        <v>8.577503585998514</v>
      </c>
      <c r="J13" s="168">
        <v>0.04</v>
      </c>
    </row>
    <row r="14" spans="1:10" s="173" customFormat="1" ht="24.75" customHeight="1">
      <c r="A14" s="21" t="s">
        <v>1375</v>
      </c>
      <c r="B14" s="21"/>
      <c r="C14" s="21"/>
      <c r="D14" s="21"/>
      <c r="E14" s="98">
        <v>1775066.82</v>
      </c>
      <c r="F14" s="98">
        <v>2098405.636999999</v>
      </c>
      <c r="G14" s="171">
        <v>323338.8169999989</v>
      </c>
      <c r="H14" s="168">
        <v>18.21558565327692</v>
      </c>
      <c r="I14" s="168">
        <f t="shared" si="0"/>
        <v>13.99770084340226</v>
      </c>
      <c r="J14" s="168">
        <v>0.2</v>
      </c>
    </row>
    <row r="15" spans="1:10" s="173" customFormat="1" ht="24.75" customHeight="1">
      <c r="A15" s="21" t="s">
        <v>1376</v>
      </c>
      <c r="B15" s="21"/>
      <c r="C15" s="21"/>
      <c r="D15" s="21"/>
      <c r="E15" s="98">
        <v>8918930.9</v>
      </c>
      <c r="F15" s="174">
        <v>7559278.9</v>
      </c>
      <c r="G15" s="171">
        <f>F15-E15</f>
        <v>-1359652</v>
      </c>
      <c r="H15" s="168">
        <f>(F15/E15-1)*100</f>
        <v>-15.244562551773999</v>
      </c>
      <c r="I15" s="168">
        <f t="shared" si="0"/>
        <v>-18.26860265775173</v>
      </c>
      <c r="J15" s="168">
        <v>0.7</v>
      </c>
    </row>
    <row r="16" spans="1:10" s="173" customFormat="1" ht="24.75" customHeight="1">
      <c r="A16" s="21" t="s">
        <v>473</v>
      </c>
      <c r="B16" s="21"/>
      <c r="C16" s="21"/>
      <c r="D16" s="21"/>
      <c r="E16" s="98">
        <v>765213.4</v>
      </c>
      <c r="F16" s="98">
        <v>683449</v>
      </c>
      <c r="G16" s="171">
        <v>-81764.5</v>
      </c>
      <c r="H16" s="168">
        <v>-10.7</v>
      </c>
      <c r="I16" s="168">
        <f t="shared" si="0"/>
        <v>-13.871893375155231</v>
      </c>
      <c r="J16" s="168">
        <v>0.1</v>
      </c>
    </row>
    <row r="17" spans="1:10" s="173" customFormat="1" ht="24.75" customHeight="1">
      <c r="A17" s="21" t="s">
        <v>474</v>
      </c>
      <c r="B17" s="21"/>
      <c r="C17" s="21"/>
      <c r="D17" s="21"/>
      <c r="E17" s="98">
        <v>11499227.4</v>
      </c>
      <c r="F17" s="98">
        <v>10844611.2</v>
      </c>
      <c r="G17" s="171">
        <v>-654616.2</v>
      </c>
      <c r="H17" s="168">
        <v>-5.7</v>
      </c>
      <c r="I17" s="168">
        <f t="shared" si="0"/>
        <v>-9.05754407266981</v>
      </c>
      <c r="J17" s="168">
        <v>1</v>
      </c>
    </row>
    <row r="18" spans="1:10" s="173" customFormat="1" ht="24.75" customHeight="1">
      <c r="A18" s="21" t="s">
        <v>475</v>
      </c>
      <c r="B18" s="21"/>
      <c r="C18" s="21"/>
      <c r="D18" s="21"/>
      <c r="E18" s="98">
        <v>4202991.7</v>
      </c>
      <c r="F18" s="98">
        <v>3659096.5</v>
      </c>
      <c r="G18" s="171">
        <v>-543895</v>
      </c>
      <c r="H18" s="168">
        <v>-12.9</v>
      </c>
      <c r="I18" s="168">
        <f t="shared" si="0"/>
        <v>-16.04691009695308</v>
      </c>
      <c r="J18" s="168">
        <v>0.3</v>
      </c>
    </row>
    <row r="19" spans="1:10" s="173" customFormat="1" ht="24.75" customHeight="1">
      <c r="A19" s="21" t="s">
        <v>476</v>
      </c>
      <c r="B19" s="21"/>
      <c r="C19" s="21"/>
      <c r="D19" s="21"/>
      <c r="E19" s="98">
        <v>766687.7</v>
      </c>
      <c r="F19" s="98">
        <v>756910</v>
      </c>
      <c r="G19" s="171">
        <v>-9777.9</v>
      </c>
      <c r="H19" s="168">
        <v>-1.3</v>
      </c>
      <c r="I19" s="168">
        <f t="shared" si="0"/>
        <v>-4.79777437879857</v>
      </c>
      <c r="J19" s="168">
        <v>0.1</v>
      </c>
    </row>
    <row r="20" spans="1:10" s="173" customFormat="1" ht="9" customHeight="1">
      <c r="A20" s="86"/>
      <c r="B20" s="86"/>
      <c r="C20" s="86"/>
      <c r="D20" s="86"/>
      <c r="E20" s="342"/>
      <c r="F20" s="342"/>
      <c r="G20" s="343"/>
      <c r="H20" s="344"/>
      <c r="I20" s="344"/>
      <c r="J20" s="344"/>
    </row>
    <row r="21" spans="1:10" s="63" customFormat="1" ht="12">
      <c r="A21" s="401" t="s">
        <v>1294</v>
      </c>
      <c r="B21" s="401"/>
      <c r="C21" s="401"/>
      <c r="D21" s="401"/>
      <c r="E21" s="345">
        <f>SUM(E10:E19)</f>
        <v>44237876.42</v>
      </c>
      <c r="F21" s="345">
        <f>SUM(F10:F19)</f>
        <v>39062953.337</v>
      </c>
      <c r="G21" s="345">
        <f>F21-E21</f>
        <v>-5174923.083000004</v>
      </c>
      <c r="H21" s="345">
        <f>(F21/E21-1)*100</f>
        <v>-11.697946424617289</v>
      </c>
      <c r="I21" s="346">
        <f>(((F21/(E21/$E$37))-1)*100)</f>
        <v>-14.848528375365522</v>
      </c>
      <c r="J21" s="345">
        <v>3.6</v>
      </c>
    </row>
    <row r="22" spans="1:10" s="63" customFormat="1" ht="12">
      <c r="A22" s="301" t="s">
        <v>397</v>
      </c>
      <c r="B22" s="23"/>
      <c r="C22" s="23"/>
      <c r="D22" s="23"/>
      <c r="E22" s="305"/>
      <c r="F22" s="305"/>
      <c r="G22" s="305"/>
      <c r="H22" s="305"/>
      <c r="I22" s="306"/>
      <c r="J22" s="305"/>
    </row>
    <row r="23" spans="1:10" s="63" customFormat="1" ht="12">
      <c r="A23" s="23"/>
      <c r="B23" s="23"/>
      <c r="C23" s="23"/>
      <c r="D23" s="23"/>
      <c r="E23" s="305"/>
      <c r="F23" s="305"/>
      <c r="G23" s="305"/>
      <c r="H23" s="305"/>
      <c r="I23" s="306"/>
      <c r="J23" s="305"/>
    </row>
    <row r="24" spans="1:10" s="63" customFormat="1" ht="27" customHeight="1">
      <c r="A24" s="404" t="s">
        <v>477</v>
      </c>
      <c r="B24" s="404"/>
      <c r="C24" s="28"/>
      <c r="D24" s="28"/>
      <c r="E24" s="176">
        <f>E15+E16+E17+E18+E19</f>
        <v>26153051.1</v>
      </c>
      <c r="F24" s="176">
        <f>F15+F16+F17+F18+F19</f>
        <v>23503345.6</v>
      </c>
      <c r="G24" s="171">
        <f>F24-E24</f>
        <v>-2649705.5</v>
      </c>
      <c r="H24" s="168">
        <f>(F24/E24-1)*100</f>
        <v>-10.131534901486116</v>
      </c>
      <c r="I24" s="168">
        <f>(((F24/(E24/$E$37))-1)*100)</f>
        <v>-13.338005788815066</v>
      </c>
      <c r="J24" s="168">
        <v>2.1</v>
      </c>
    </row>
    <row r="25" spans="1:10" s="173" customFormat="1" ht="12">
      <c r="A25" s="177"/>
      <c r="B25" s="178"/>
      <c r="C25" s="177"/>
      <c r="D25" s="177"/>
      <c r="E25" s="179"/>
      <c r="F25" s="179"/>
      <c r="G25" s="180"/>
      <c r="H25" s="181"/>
      <c r="I25" s="168"/>
      <c r="J25" s="181"/>
    </row>
    <row r="26" spans="1:10" s="63" customFormat="1" ht="12.75" thickBot="1">
      <c r="A26" s="405"/>
      <c r="B26" s="405"/>
      <c r="C26" s="405"/>
      <c r="D26" s="405"/>
      <c r="E26" s="182"/>
      <c r="F26" s="182"/>
      <c r="G26" s="182"/>
      <c r="H26" s="182"/>
      <c r="I26" s="183"/>
      <c r="J26" s="182"/>
    </row>
    <row r="27" spans="1:10" ht="12.75">
      <c r="A27" s="374" t="s">
        <v>478</v>
      </c>
      <c r="B27" s="402"/>
      <c r="C27" s="402"/>
      <c r="D27" s="402"/>
      <c r="E27" s="403"/>
      <c r="F27" s="403"/>
      <c r="G27" s="403"/>
      <c r="H27" s="403"/>
      <c r="I27" s="163"/>
      <c r="J27" s="24"/>
    </row>
    <row r="28" spans="1:10" ht="27.75" customHeight="1">
      <c r="A28" s="399" t="s">
        <v>461</v>
      </c>
      <c r="B28" s="399"/>
      <c r="C28" s="399"/>
      <c r="D28" s="399"/>
      <c r="E28" s="399"/>
      <c r="F28" s="399"/>
      <c r="G28" s="399"/>
      <c r="H28" s="399"/>
      <c r="I28" s="399"/>
      <c r="J28" s="399"/>
    </row>
    <row r="29" spans="1:10" ht="11.25">
      <c r="A29" s="398"/>
      <c r="B29" s="398"/>
      <c r="C29" s="398"/>
      <c r="D29" s="398"/>
      <c r="E29" s="398"/>
      <c r="F29" s="398"/>
      <c r="G29" s="398"/>
      <c r="H29" s="398"/>
      <c r="I29" s="398"/>
      <c r="J29" s="398"/>
    </row>
    <row r="30" spans="1:10" ht="11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 ht="11.25">
      <c r="A31" s="398"/>
      <c r="B31" s="398"/>
      <c r="C31" s="398"/>
      <c r="D31" s="398"/>
      <c r="E31" s="398"/>
      <c r="F31" s="398"/>
      <c r="G31" s="398"/>
      <c r="H31" s="398"/>
      <c r="I31" s="398"/>
      <c r="J31" s="398"/>
    </row>
    <row r="32" spans="1:9" ht="14.25" hidden="1">
      <c r="A32" s="164"/>
      <c r="B32" s="165"/>
      <c r="C32" s="10"/>
      <c r="D32" s="10"/>
      <c r="E32" s="10">
        <v>0.9643203506398387</v>
      </c>
      <c r="F32" s="10"/>
      <c r="G32" s="166"/>
      <c r="H32" s="166"/>
      <c r="I32" s="166"/>
    </row>
    <row r="33" spans="1:10" ht="11.25">
      <c r="A33" s="398"/>
      <c r="B33" s="398"/>
      <c r="C33" s="398"/>
      <c r="D33" s="398"/>
      <c r="E33" s="398"/>
      <c r="F33" s="398"/>
      <c r="G33" s="398"/>
      <c r="H33" s="398"/>
      <c r="I33" s="398"/>
      <c r="J33" s="398"/>
    </row>
    <row r="34" spans="1:10" ht="11.25">
      <c r="A34" s="400"/>
      <c r="B34" s="400"/>
      <c r="C34" s="400"/>
      <c r="D34" s="400"/>
      <c r="E34" s="400"/>
      <c r="F34" s="400"/>
      <c r="G34" s="400"/>
      <c r="H34" s="400"/>
      <c r="I34" s="400"/>
      <c r="J34" s="400"/>
    </row>
    <row r="35" spans="1:10" ht="11.25">
      <c r="A35" s="398"/>
      <c r="B35" s="398"/>
      <c r="C35" s="398"/>
      <c r="D35" s="398"/>
      <c r="E35" s="398"/>
      <c r="F35" s="398"/>
      <c r="G35" s="398"/>
      <c r="H35" s="398"/>
      <c r="I35" s="398"/>
      <c r="J35" s="398"/>
    </row>
    <row r="37" ht="11.25">
      <c r="E37" s="2">
        <v>0.9643204</v>
      </c>
    </row>
  </sheetData>
  <mergeCells count="16">
    <mergeCell ref="A21:D21"/>
    <mergeCell ref="A27:H27"/>
    <mergeCell ref="A24:B24"/>
    <mergeCell ref="A2:J2"/>
    <mergeCell ref="A26:D26"/>
    <mergeCell ref="J7:J8"/>
    <mergeCell ref="A3:J3"/>
    <mergeCell ref="A4:J4"/>
    <mergeCell ref="A6:J6"/>
    <mergeCell ref="F5:G5"/>
    <mergeCell ref="A35:J35"/>
    <mergeCell ref="A29:J29"/>
    <mergeCell ref="A31:J31"/>
    <mergeCell ref="A28:J28"/>
    <mergeCell ref="A33:J33"/>
    <mergeCell ref="A34:J34"/>
  </mergeCells>
  <printOptions horizontalCentered="1" verticalCentered="1"/>
  <pageMargins left="0.75" right="0.75" top="0.31496062992125984" bottom="0.2" header="0" footer="0.2"/>
  <pageSetup fitToHeight="1" fitToWidth="1" horizontalDpi="600" verticalDpi="600" orientation="landscape" scale="91" r:id="rId1"/>
  <headerFooter alignWithMargins="0">
    <oddFooter>&amp;C&amp;8 43&amp;10
</oddFooter>
  </headerFooter>
  <rowBreaks count="1" manualBreakCount="1">
    <brk id="3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1" width="43.7109375" style="0" customWidth="1"/>
    <col min="2" max="2" width="6.57421875" style="0" customWidth="1"/>
    <col min="3" max="3" width="3.28125" style="0" customWidth="1"/>
    <col min="4" max="4" width="31.57421875" style="0" customWidth="1"/>
    <col min="5" max="5" width="12.8515625" style="0" customWidth="1"/>
    <col min="6" max="6" width="14.421875" style="0" customWidth="1"/>
    <col min="7" max="7" width="14.28125" style="0" customWidth="1"/>
    <col min="8" max="8" width="15.421875" style="0" customWidth="1"/>
    <col min="9" max="9" width="14.28125" style="0" customWidth="1"/>
  </cols>
  <sheetData>
    <row r="1" spans="1:9" ht="22.5" customHeight="1">
      <c r="A1" s="366" t="s">
        <v>612</v>
      </c>
      <c r="B1" s="366"/>
      <c r="C1" s="366"/>
      <c r="D1" s="366"/>
      <c r="E1" s="366"/>
      <c r="F1" s="366"/>
      <c r="G1" s="366"/>
      <c r="H1" s="366"/>
      <c r="I1" s="1"/>
    </row>
    <row r="2" spans="1:9" ht="12.75">
      <c r="A2" s="379" t="s">
        <v>1295</v>
      </c>
      <c r="B2" s="379"/>
      <c r="C2" s="379"/>
      <c r="D2" s="379"/>
      <c r="E2" s="379"/>
      <c r="F2" s="379"/>
      <c r="G2" s="379"/>
      <c r="H2" s="379"/>
      <c r="I2" s="1"/>
    </row>
    <row r="3" spans="1:9" ht="12.75">
      <c r="A3" s="379" t="s">
        <v>481</v>
      </c>
      <c r="B3" s="379"/>
      <c r="C3" s="379"/>
      <c r="D3" s="379"/>
      <c r="E3" s="379"/>
      <c r="F3" s="379"/>
      <c r="G3" s="379"/>
      <c r="H3" s="379"/>
      <c r="I3" s="1"/>
    </row>
    <row r="4" spans="1:9" ht="12.75">
      <c r="A4" s="379" t="s">
        <v>482</v>
      </c>
      <c r="B4" s="379"/>
      <c r="C4" s="379"/>
      <c r="D4" s="379"/>
      <c r="E4" s="379"/>
      <c r="F4" s="379"/>
      <c r="G4" s="379"/>
      <c r="H4" s="379"/>
      <c r="I4" s="1"/>
    </row>
    <row r="5" spans="1:9" ht="19.5" customHeight="1" thickBot="1">
      <c r="A5" s="370" t="s">
        <v>1296</v>
      </c>
      <c r="B5" s="370"/>
      <c r="C5" s="370"/>
      <c r="D5" s="370"/>
      <c r="E5" s="370"/>
      <c r="F5" s="370"/>
      <c r="G5" s="370"/>
      <c r="H5" s="370"/>
      <c r="I5" s="1" t="s">
        <v>1274</v>
      </c>
    </row>
    <row r="6" spans="1:9" s="261" customFormat="1" ht="24">
      <c r="A6" s="256" t="s">
        <v>483</v>
      </c>
      <c r="B6" s="257" t="s">
        <v>484</v>
      </c>
      <c r="C6" s="257"/>
      <c r="D6" s="258" t="s">
        <v>485</v>
      </c>
      <c r="E6" s="259" t="s">
        <v>486</v>
      </c>
      <c r="F6" s="259" t="s">
        <v>487</v>
      </c>
      <c r="G6" s="260" t="s">
        <v>1297</v>
      </c>
      <c r="H6" s="260" t="s">
        <v>1298</v>
      </c>
      <c r="I6" s="260" t="s">
        <v>1299</v>
      </c>
    </row>
    <row r="7" spans="1:9" s="261" customFormat="1" ht="13.5" thickBot="1">
      <c r="A7" s="262"/>
      <c r="B7" s="263"/>
      <c r="C7" s="263"/>
      <c r="D7" s="263"/>
      <c r="E7" s="264">
        <v>2002</v>
      </c>
      <c r="F7" s="264">
        <v>2003</v>
      </c>
      <c r="G7" s="265" t="s">
        <v>1300</v>
      </c>
      <c r="H7" s="265" t="s">
        <v>1301</v>
      </c>
      <c r="I7" s="265" t="s">
        <v>1301</v>
      </c>
    </row>
    <row r="8" spans="1:9" ht="12.75">
      <c r="A8" s="189"/>
      <c r="B8" s="190"/>
      <c r="C8" s="189"/>
      <c r="D8" s="189"/>
      <c r="E8" s="191"/>
      <c r="F8" s="191"/>
      <c r="G8" s="192"/>
      <c r="H8" s="192"/>
      <c r="I8" s="192"/>
    </row>
    <row r="9" spans="1:9" ht="24">
      <c r="A9" s="26" t="s">
        <v>922</v>
      </c>
      <c r="B9" s="175">
        <v>100</v>
      </c>
      <c r="C9" s="21"/>
      <c r="D9" s="21" t="s">
        <v>923</v>
      </c>
      <c r="E9" s="193">
        <v>83367.9</v>
      </c>
      <c r="F9" s="193">
        <v>197714.6</v>
      </c>
      <c r="G9" s="195">
        <f>F9-E9</f>
        <v>114346.70000000001</v>
      </c>
      <c r="H9" s="31">
        <f>(F9/E9-1)*100</f>
        <v>137.15914638607907</v>
      </c>
      <c r="I9" s="31">
        <f>(((F9/(E9/$E$56))-1)*100)</f>
        <v>128.69739120046856</v>
      </c>
    </row>
    <row r="10" spans="1:9" ht="12.75">
      <c r="A10" s="26"/>
      <c r="B10" s="175"/>
      <c r="C10" s="21"/>
      <c r="D10" s="21"/>
      <c r="E10" s="193"/>
      <c r="F10" s="193"/>
      <c r="G10" s="195"/>
      <c r="H10" s="31"/>
      <c r="I10" s="31"/>
    </row>
    <row r="11" spans="1:9" ht="12.75">
      <c r="A11" s="26" t="s">
        <v>274</v>
      </c>
      <c r="B11" s="175">
        <v>100</v>
      </c>
      <c r="C11" s="21"/>
      <c r="D11" s="21" t="s">
        <v>488</v>
      </c>
      <c r="E11" s="197">
        <v>22246.7</v>
      </c>
      <c r="F11" s="198">
        <v>46247.7</v>
      </c>
      <c r="G11" s="195">
        <f>F11-E11</f>
        <v>24000.999999999996</v>
      </c>
      <c r="H11" s="31">
        <f>(F11/E11-1)*100</f>
        <v>107.88566394116876</v>
      </c>
      <c r="I11" s="31">
        <f>(((F11/(E11/$E$56))-1)*100)</f>
        <v>100.46837634474355</v>
      </c>
    </row>
    <row r="12" spans="1:9" ht="12.75">
      <c r="A12" s="26"/>
      <c r="B12" s="175"/>
      <c r="C12" s="21"/>
      <c r="D12" s="21"/>
      <c r="E12" s="197"/>
      <c r="F12" s="198"/>
      <c r="G12" s="195"/>
      <c r="H12" s="31"/>
      <c r="I12" s="31"/>
    </row>
    <row r="13" spans="1:9" ht="21" customHeight="1">
      <c r="A13" s="26" t="s">
        <v>755</v>
      </c>
      <c r="B13" s="175">
        <v>100</v>
      </c>
      <c r="C13" s="21"/>
      <c r="D13" s="21" t="s">
        <v>488</v>
      </c>
      <c r="E13" s="193">
        <v>13466.1</v>
      </c>
      <c r="F13" s="193">
        <v>25920.6</v>
      </c>
      <c r="G13" s="195">
        <f>F13-E13</f>
        <v>12454.499999999998</v>
      </c>
      <c r="H13" s="31">
        <f>(F13/E13-1)*100</f>
        <v>92.48780270456925</v>
      </c>
      <c r="I13" s="31">
        <f>(((F13/(E13/$E$56))-1)*100)</f>
        <v>85.6199053979623</v>
      </c>
    </row>
    <row r="14" spans="1:9" ht="12" customHeight="1">
      <c r="A14" s="26"/>
      <c r="B14" s="175"/>
      <c r="C14" s="21"/>
      <c r="D14" s="21"/>
      <c r="E14" s="193"/>
      <c r="F14" s="193"/>
      <c r="G14" s="195"/>
      <c r="H14" s="31"/>
      <c r="I14" s="31"/>
    </row>
    <row r="15" spans="1:9" ht="24">
      <c r="A15" s="26" t="s">
        <v>1132</v>
      </c>
      <c r="B15" s="175">
        <v>101</v>
      </c>
      <c r="C15" s="21"/>
      <c r="D15" s="21" t="s">
        <v>1133</v>
      </c>
      <c r="E15" s="200">
        <v>88886.6</v>
      </c>
      <c r="F15" s="200">
        <v>160726.8</v>
      </c>
      <c r="G15" s="195">
        <f>F15-E15</f>
        <v>71840.19999999998</v>
      </c>
      <c r="H15" s="31">
        <f>(F15/E15-1)*100</f>
        <v>80.82230617438397</v>
      </c>
      <c r="I15" s="31">
        <f>(((F15/(E15/$E$56))-1)*100)</f>
        <v>74.37062969358621</v>
      </c>
    </row>
    <row r="16" spans="1:9" ht="12.75">
      <c r="A16" s="26"/>
      <c r="B16" s="175"/>
      <c r="C16" s="21"/>
      <c r="D16" s="21"/>
      <c r="E16" s="200"/>
      <c r="F16" s="200"/>
      <c r="G16" s="195"/>
      <c r="H16" s="31"/>
      <c r="I16" s="31"/>
    </row>
    <row r="17" spans="1:9" ht="27" customHeight="1">
      <c r="A17" s="26" t="s">
        <v>490</v>
      </c>
      <c r="B17" s="175">
        <v>100</v>
      </c>
      <c r="C17" s="21"/>
      <c r="D17" s="21" t="s">
        <v>488</v>
      </c>
      <c r="E17" s="193">
        <v>41308.5</v>
      </c>
      <c r="F17" s="193">
        <v>72782.9</v>
      </c>
      <c r="G17" s="195">
        <f>F17-E17</f>
        <v>31474.399999999994</v>
      </c>
      <c r="H17" s="31">
        <f>(F17/E17-1)*100</f>
        <v>76.19351949356667</v>
      </c>
      <c r="I17" s="31">
        <f>(((F17/(E17/$E$56))-1)*100)</f>
        <v>69.90699649850349</v>
      </c>
    </row>
    <row r="18" spans="1:9" ht="12" customHeight="1">
      <c r="A18" s="26"/>
      <c r="B18" s="175"/>
      <c r="C18" s="21"/>
      <c r="D18" s="21"/>
      <c r="E18" s="193"/>
      <c r="F18" s="193"/>
      <c r="G18" s="195"/>
      <c r="H18" s="31"/>
      <c r="I18" s="31"/>
    </row>
    <row r="19" spans="1:9" ht="24">
      <c r="A19" s="26" t="s">
        <v>1214</v>
      </c>
      <c r="B19" s="175">
        <v>100</v>
      </c>
      <c r="C19" s="21"/>
      <c r="D19" s="21" t="s">
        <v>1215</v>
      </c>
      <c r="E19" s="193">
        <v>16188.5</v>
      </c>
      <c r="F19" s="193">
        <v>26903.8</v>
      </c>
      <c r="G19" s="195">
        <f>F19-E19</f>
        <v>10715.3</v>
      </c>
      <c r="H19" s="31">
        <f>(F19/E19-1)*100</f>
        <v>66.19081446705994</v>
      </c>
      <c r="I19" s="31">
        <f>(((F19/(E19/$E$56))-1)*100)</f>
        <v>60.26118447999562</v>
      </c>
    </row>
    <row r="20" spans="1:9" ht="12.75">
      <c r="A20" s="26"/>
      <c r="B20" s="175"/>
      <c r="C20" s="21"/>
      <c r="D20" s="21"/>
      <c r="E20" s="193"/>
      <c r="F20" s="193"/>
      <c r="G20" s="195"/>
      <c r="H20" s="31"/>
      <c r="I20" s="31"/>
    </row>
    <row r="21" spans="1:9" ht="25.5" customHeight="1">
      <c r="A21" s="26" t="s">
        <v>1438</v>
      </c>
      <c r="B21" s="175">
        <v>100</v>
      </c>
      <c r="C21" s="21"/>
      <c r="D21" s="21" t="s">
        <v>488</v>
      </c>
      <c r="E21" s="193">
        <v>32077.7</v>
      </c>
      <c r="F21" s="193">
        <v>48439.8</v>
      </c>
      <c r="G21" s="195">
        <f>F21-E21</f>
        <v>16362.100000000002</v>
      </c>
      <c r="H21" s="31">
        <f>(F21/E21-1)*100</f>
        <v>51.007709405599535</v>
      </c>
      <c r="I21" s="31">
        <f>(((F21/(E21/$E$56))-1)*100)</f>
        <v>45.61980728332662</v>
      </c>
    </row>
    <row r="22" spans="1:9" ht="13.5" customHeight="1">
      <c r="A22" s="26"/>
      <c r="B22" s="175"/>
      <c r="C22" s="21"/>
      <c r="D22" s="21"/>
      <c r="E22" s="193"/>
      <c r="F22" s="193"/>
      <c r="G22" s="195"/>
      <c r="H22" s="31"/>
      <c r="I22" s="31"/>
    </row>
    <row r="23" spans="1:9" ht="12.75">
      <c r="A23" s="26" t="s">
        <v>407</v>
      </c>
      <c r="B23" s="175">
        <v>100</v>
      </c>
      <c r="C23" s="21"/>
      <c r="D23" s="21" t="s">
        <v>488</v>
      </c>
      <c r="E23" s="193">
        <v>143302.3</v>
      </c>
      <c r="F23" s="198">
        <v>192889.8</v>
      </c>
      <c r="G23" s="195">
        <f>F23-E23</f>
        <v>49587.5</v>
      </c>
      <c r="H23" s="31">
        <f>(F23/E23-1)*100</f>
        <v>34.60342227584623</v>
      </c>
      <c r="I23" s="31">
        <f>(((F23/(E23/$E$56))-1)*100)</f>
        <v>29.800819366366337</v>
      </c>
    </row>
    <row r="24" spans="1:9" ht="12.75">
      <c r="A24" s="26"/>
      <c r="B24" s="175"/>
      <c r="C24" s="21"/>
      <c r="D24" s="21"/>
      <c r="E24" s="193"/>
      <c r="F24" s="198"/>
      <c r="G24" s="195"/>
      <c r="H24" s="31"/>
      <c r="I24" s="31"/>
    </row>
    <row r="25" spans="1:9" ht="22.5" customHeight="1">
      <c r="A25" s="26" t="s">
        <v>1045</v>
      </c>
      <c r="B25" s="175">
        <v>100</v>
      </c>
      <c r="C25" s="21"/>
      <c r="D25" s="21" t="s">
        <v>488</v>
      </c>
      <c r="E25" s="193">
        <v>62822.4</v>
      </c>
      <c r="F25" s="193">
        <v>81704.1</v>
      </c>
      <c r="G25" s="195">
        <f>F25-E25</f>
        <v>18881.700000000004</v>
      </c>
      <c r="H25" s="31">
        <f>(F25/E25-1)*100</f>
        <v>30.055680776283623</v>
      </c>
      <c r="I25" s="31">
        <f>(((F25/(E25/$E$56))-1)*100)</f>
        <v>25.41533968888874</v>
      </c>
    </row>
    <row r="26" spans="1:9" ht="11.25" customHeight="1">
      <c r="A26" s="26"/>
      <c r="B26" s="175"/>
      <c r="C26" s="21"/>
      <c r="D26" s="21"/>
      <c r="E26" s="193"/>
      <c r="F26" s="193"/>
      <c r="G26" s="195"/>
      <c r="H26" s="31"/>
      <c r="I26" s="31"/>
    </row>
    <row r="27" spans="1:9" ht="12.75">
      <c r="A27" s="26" t="s">
        <v>1114</v>
      </c>
      <c r="B27" s="175">
        <v>100</v>
      </c>
      <c r="C27" s="21"/>
      <c r="D27" s="21" t="s">
        <v>488</v>
      </c>
      <c r="E27" s="193">
        <v>28728.6</v>
      </c>
      <c r="F27" s="193">
        <v>36925</v>
      </c>
      <c r="G27" s="195">
        <f>F27-E27</f>
        <v>8196.400000000001</v>
      </c>
      <c r="H27" s="31">
        <f>(F27/E27-1)*100</f>
        <v>28.5304539726962</v>
      </c>
      <c r="I27" s="31">
        <f>(((F27/(E27/$E$56))-1)*100)</f>
        <v>23.944532442848065</v>
      </c>
    </row>
    <row r="28" spans="1:9" ht="12.75">
      <c r="A28" s="26"/>
      <c r="B28" s="175"/>
      <c r="C28" s="21"/>
      <c r="D28" s="21"/>
      <c r="E28" s="193"/>
      <c r="F28" s="193"/>
      <c r="G28" s="195"/>
      <c r="H28" s="31"/>
      <c r="I28" s="31"/>
    </row>
    <row r="29" spans="1:9" ht="12.75">
      <c r="A29" s="26" t="s">
        <v>183</v>
      </c>
      <c r="B29" s="175">
        <v>100</v>
      </c>
      <c r="C29" s="21"/>
      <c r="D29" s="21" t="s">
        <v>488</v>
      </c>
      <c r="E29" s="193">
        <v>44837.6</v>
      </c>
      <c r="F29" s="193">
        <v>55140.5</v>
      </c>
      <c r="G29" s="195">
        <f>F29-E29</f>
        <v>10302.900000000001</v>
      </c>
      <c r="H29" s="31">
        <f>(F29/E29-1)*100</f>
        <v>22.978259318072336</v>
      </c>
      <c r="I29" s="31">
        <f>(((F29/(E29/$E$56))-1)*100)</f>
        <v>18.590438146680533</v>
      </c>
    </row>
    <row r="30" spans="1:9" ht="12.75">
      <c r="A30" s="26"/>
      <c r="B30" s="175"/>
      <c r="C30" s="21"/>
      <c r="D30" s="21"/>
      <c r="E30" s="193"/>
      <c r="F30" s="193"/>
      <c r="G30" s="195"/>
      <c r="H30" s="31"/>
      <c r="I30" s="31"/>
    </row>
    <row r="31" spans="1:9" ht="12.75">
      <c r="A31" s="26" t="s">
        <v>1021</v>
      </c>
      <c r="B31" s="175">
        <v>100</v>
      </c>
      <c r="C31" s="21"/>
      <c r="D31" s="21" t="s">
        <v>488</v>
      </c>
      <c r="E31" s="193">
        <v>65465</v>
      </c>
      <c r="F31" s="193">
        <v>74382.3</v>
      </c>
      <c r="G31" s="195">
        <f>F31-E31</f>
        <v>8917.300000000003</v>
      </c>
      <c r="H31" s="31">
        <f>(F31/E31-1)*100</f>
        <v>13.621477125181404</v>
      </c>
      <c r="I31" s="31">
        <f>(((F31/(E31/$E$56))-1)*100)</f>
        <v>9.567502661571336</v>
      </c>
    </row>
    <row r="32" spans="1:9" ht="12.75">
      <c r="A32" s="26"/>
      <c r="B32" s="175"/>
      <c r="C32" s="21"/>
      <c r="D32" s="21"/>
      <c r="E32" s="193"/>
      <c r="F32" s="193"/>
      <c r="G32" s="195"/>
      <c r="H32" s="31"/>
      <c r="I32" s="31"/>
    </row>
    <row r="33" spans="1:9" ht="24">
      <c r="A33" s="26" t="s">
        <v>491</v>
      </c>
      <c r="B33" s="175" t="s">
        <v>1303</v>
      </c>
      <c r="C33" s="21"/>
      <c r="D33" s="21" t="s">
        <v>1346</v>
      </c>
      <c r="E33" s="193">
        <v>25122.8</v>
      </c>
      <c r="F33" s="200">
        <v>26427.825</v>
      </c>
      <c r="G33" s="195">
        <f>F33-E33</f>
        <v>1305.0250000000015</v>
      </c>
      <c r="H33" s="31">
        <f>(F33/E33-1)*100</f>
        <v>5.194584202397823</v>
      </c>
      <c r="I33" s="31">
        <f>(((F33/(E33/$E$56))-1)*100)</f>
        <v>1.441278323468298</v>
      </c>
    </row>
    <row r="34" spans="1:9" ht="12.75">
      <c r="A34" s="26"/>
      <c r="B34" s="175"/>
      <c r="C34" s="21"/>
      <c r="D34" s="21"/>
      <c r="E34" s="193"/>
      <c r="F34" s="200"/>
      <c r="G34" s="195"/>
      <c r="H34" s="31"/>
      <c r="I34" s="31"/>
    </row>
    <row r="35" spans="1:9" ht="24">
      <c r="A35" s="26" t="s">
        <v>1142</v>
      </c>
      <c r="B35" s="175">
        <v>100</v>
      </c>
      <c r="C35" s="21"/>
      <c r="D35" s="21" t="s">
        <v>488</v>
      </c>
      <c r="E35" s="193">
        <v>71381.3</v>
      </c>
      <c r="F35" s="193">
        <v>71770.7</v>
      </c>
      <c r="G35" s="195">
        <f>F35-E35</f>
        <v>389.3999999999942</v>
      </c>
      <c r="H35" s="31">
        <f>(F35/E35-1)*100</f>
        <v>0.5455210258148657</v>
      </c>
      <c r="I35" s="31">
        <f>(((F35/(E35/$E$56))-1)*100)</f>
        <v>-3.0419079091209222</v>
      </c>
    </row>
    <row r="36" spans="1:9" ht="12.75">
      <c r="A36" s="26"/>
      <c r="B36" s="175"/>
      <c r="C36" s="21"/>
      <c r="D36" s="21"/>
      <c r="E36" s="193"/>
      <c r="F36" s="193"/>
      <c r="G36" s="195"/>
      <c r="H36" s="31"/>
      <c r="I36" s="31"/>
    </row>
    <row r="37" spans="1:9" ht="21.75" customHeight="1">
      <c r="A37" s="26" t="s">
        <v>1230</v>
      </c>
      <c r="B37" s="175" t="s">
        <v>1303</v>
      </c>
      <c r="C37" s="21"/>
      <c r="D37" s="21" t="s">
        <v>1346</v>
      </c>
      <c r="E37" s="193">
        <v>46074.8</v>
      </c>
      <c r="F37" s="193">
        <v>43564.6</v>
      </c>
      <c r="G37" s="195">
        <f>F37-E37</f>
        <v>-2510.2000000000044</v>
      </c>
      <c r="H37" s="31">
        <f>(F37/E37-1)*100</f>
        <v>-5.448097441551569</v>
      </c>
      <c r="I37" s="31">
        <f>(((F37/(E37/$E$56))-1)*100)</f>
        <v>-8.821676171173154</v>
      </c>
    </row>
    <row r="38" spans="1:9" ht="12" customHeight="1">
      <c r="A38" s="26"/>
      <c r="B38" s="175"/>
      <c r="C38" s="21"/>
      <c r="D38" s="21"/>
      <c r="E38" s="193"/>
      <c r="F38" s="193"/>
      <c r="G38" s="195"/>
      <c r="H38" s="31"/>
      <c r="I38" s="31"/>
    </row>
    <row r="39" spans="1:9" ht="24">
      <c r="A39" s="26" t="s">
        <v>769</v>
      </c>
      <c r="B39" s="175">
        <v>100</v>
      </c>
      <c r="C39" s="21"/>
      <c r="D39" s="21" t="s">
        <v>488</v>
      </c>
      <c r="E39" s="193">
        <v>36289.7</v>
      </c>
      <c r="F39" s="200">
        <v>33721.6</v>
      </c>
      <c r="G39" s="195">
        <f>F39-E39</f>
        <v>-2568.0999999999985</v>
      </c>
      <c r="H39" s="31">
        <f>(F39/E39-1)*100</f>
        <v>-7.076663626318203</v>
      </c>
      <c r="I39" s="31">
        <f>(((F39/(E39/$E$56))-1)*100)</f>
        <v>-10.392135685507508</v>
      </c>
    </row>
    <row r="40" spans="1:9" ht="9.75" customHeight="1">
      <c r="A40" s="26"/>
      <c r="B40" s="175"/>
      <c r="C40" s="21"/>
      <c r="D40" s="21"/>
      <c r="E40" s="193"/>
      <c r="F40" s="200"/>
      <c r="G40" s="195"/>
      <c r="H40" s="31"/>
      <c r="I40" s="31"/>
    </row>
    <row r="41" spans="1:9" ht="27" customHeight="1">
      <c r="A41" s="26" t="s">
        <v>1497</v>
      </c>
      <c r="B41" s="175">
        <v>100</v>
      </c>
      <c r="C41" s="21"/>
      <c r="D41" s="21" t="s">
        <v>488</v>
      </c>
      <c r="E41" s="193">
        <v>77317.6</v>
      </c>
      <c r="F41" s="198">
        <v>67972.1</v>
      </c>
      <c r="G41" s="195">
        <f>F41-E41</f>
        <v>-9345.5</v>
      </c>
      <c r="H41" s="31">
        <f>(F41/E41-1)*100</f>
        <v>-12.08715738719257</v>
      </c>
      <c r="I41" s="31">
        <f>(((F41/(E41/$E$56))-1)*100)</f>
        <v>-15.22385678587258</v>
      </c>
    </row>
    <row r="42" spans="1:9" ht="12" customHeight="1">
      <c r="A42" s="26"/>
      <c r="B42" s="175"/>
      <c r="C42" s="21"/>
      <c r="D42" s="21"/>
      <c r="E42" s="193"/>
      <c r="F42" s="198"/>
      <c r="G42" s="195"/>
      <c r="H42" s="31"/>
      <c r="I42" s="31"/>
    </row>
    <row r="43" spans="1:9" ht="24">
      <c r="A43" s="26" t="s">
        <v>421</v>
      </c>
      <c r="B43" s="175">
        <v>111</v>
      </c>
      <c r="C43" s="21"/>
      <c r="D43" s="21" t="s">
        <v>1571</v>
      </c>
      <c r="E43" s="193">
        <v>2403670.7</v>
      </c>
      <c r="F43" s="198">
        <v>1838842.4</v>
      </c>
      <c r="G43" s="195">
        <f>F43-E43</f>
        <v>-564828.3000000003</v>
      </c>
      <c r="H43" s="31">
        <f>(F43/E43-1)*100</f>
        <v>-23.498572412602115</v>
      </c>
      <c r="I43" s="31">
        <f>(((F43/(E43/$E$56))-1)*100)</f>
        <v>-26.228116524472245</v>
      </c>
    </row>
    <row r="44" spans="1:9" ht="12.75">
      <c r="A44" s="26"/>
      <c r="B44" s="175"/>
      <c r="C44" s="21"/>
      <c r="D44" s="21"/>
      <c r="E44" s="193"/>
      <c r="F44" s="198"/>
      <c r="G44" s="195"/>
      <c r="H44" s="31"/>
      <c r="I44" s="31"/>
    </row>
    <row r="45" spans="1:9" ht="12.75">
      <c r="A45" s="26" t="s">
        <v>1345</v>
      </c>
      <c r="B45" s="175">
        <v>100</v>
      </c>
      <c r="C45" s="21"/>
      <c r="D45" s="21" t="s">
        <v>488</v>
      </c>
      <c r="E45" s="193">
        <v>82398.6</v>
      </c>
      <c r="F45" s="194">
        <v>62867.3</v>
      </c>
      <c r="G45" s="195">
        <f>F45-E45</f>
        <v>-19531.300000000003</v>
      </c>
      <c r="H45" s="31">
        <f>(F45/E45-1)*100</f>
        <v>-23.703436708876126</v>
      </c>
      <c r="I45" s="31">
        <f>(((F45/(E45/$E$56))-1)*100)</f>
        <v>-26.425671334488776</v>
      </c>
    </row>
    <row r="46" spans="1:9" ht="12.75">
      <c r="A46" s="26"/>
      <c r="B46" s="175"/>
      <c r="C46" s="21"/>
      <c r="D46" s="21"/>
      <c r="E46" s="193"/>
      <c r="F46" s="194"/>
      <c r="G46" s="195"/>
      <c r="H46" s="31"/>
      <c r="I46" s="31"/>
    </row>
    <row r="47" spans="1:9" ht="24">
      <c r="A47" s="26" t="s">
        <v>489</v>
      </c>
      <c r="B47" s="175">
        <v>100</v>
      </c>
      <c r="C47" s="21"/>
      <c r="D47" s="21" t="s">
        <v>488</v>
      </c>
      <c r="E47" s="193">
        <v>35886.3</v>
      </c>
      <c r="F47" s="193">
        <v>26387.6</v>
      </c>
      <c r="G47" s="195">
        <f>F47-E47</f>
        <v>-9498.700000000004</v>
      </c>
      <c r="H47" s="31">
        <f>(F47/E47-1)*100</f>
        <v>-26.468875308961927</v>
      </c>
      <c r="I47" s="31">
        <f>(((F47/(E47/$E$56))-1)*100)</f>
        <v>-29.09244005499646</v>
      </c>
    </row>
    <row r="48" spans="1:9" ht="12.75">
      <c r="A48" s="26"/>
      <c r="B48" s="175"/>
      <c r="C48" s="21"/>
      <c r="D48" s="21"/>
      <c r="E48" s="193"/>
      <c r="F48" s="193"/>
      <c r="G48" s="195"/>
      <c r="H48" s="31"/>
      <c r="I48" s="31"/>
    </row>
    <row r="49" spans="1:9" ht="24.75" customHeight="1">
      <c r="A49" s="26" t="s">
        <v>866</v>
      </c>
      <c r="B49" s="175">
        <v>100</v>
      </c>
      <c r="C49" s="21"/>
      <c r="D49" s="21" t="s">
        <v>488</v>
      </c>
      <c r="E49" s="193">
        <v>342531.6</v>
      </c>
      <c r="F49" s="193">
        <v>230771.6</v>
      </c>
      <c r="G49" s="195">
        <f>F49-E49</f>
        <v>-111759.99999999997</v>
      </c>
      <c r="H49" s="31">
        <f>(F49/E49-1)*100</f>
        <v>-32.62764661712963</v>
      </c>
      <c r="I49" s="31">
        <f>(((F49/(E49/$E$56))-1)*100)</f>
        <v>-35.03146856239931</v>
      </c>
    </row>
    <row r="50" spans="1:9" ht="12.75">
      <c r="A50" s="21"/>
      <c r="B50" s="196"/>
      <c r="C50" s="40"/>
      <c r="D50" s="41"/>
      <c r="E50" s="197"/>
      <c r="F50" s="198"/>
      <c r="G50" s="195"/>
      <c r="H50" s="31"/>
      <c r="I50" s="31"/>
    </row>
    <row r="51" spans="1:9" ht="13.5" thickBot="1">
      <c r="A51" s="412" t="s">
        <v>1264</v>
      </c>
      <c r="B51" s="412"/>
      <c r="C51" s="412"/>
      <c r="D51" s="412"/>
      <c r="E51" s="326">
        <f>SUM(E9:E50)</f>
        <v>3763371.3000000003</v>
      </c>
      <c r="F51" s="326">
        <f>SUM(F9:F50)</f>
        <v>3422103.625</v>
      </c>
      <c r="G51" s="326">
        <f>SUM(G9:G50)</f>
        <v>-341267.67500000016</v>
      </c>
      <c r="H51" s="326">
        <f>(F51/E51-1)*100</f>
        <v>-9.06813725767639</v>
      </c>
      <c r="I51" s="327">
        <f>(((F51/(E51/$E$56))-1)*100)</f>
        <v>-12.312554235988815</v>
      </c>
    </row>
    <row r="52" spans="1:9" ht="27" customHeight="1">
      <c r="A52" s="413" t="s">
        <v>461</v>
      </c>
      <c r="B52" s="413"/>
      <c r="C52" s="413"/>
      <c r="D52" s="413"/>
      <c r="E52" s="413"/>
      <c r="F52" s="413"/>
      <c r="G52" s="413"/>
      <c r="H52" s="413"/>
      <c r="I52" s="413"/>
    </row>
    <row r="53" spans="1:9" ht="12.75">
      <c r="A53" s="410"/>
      <c r="B53" s="410"/>
      <c r="C53" s="410"/>
      <c r="D53" s="410"/>
      <c r="E53" s="410"/>
      <c r="F53" s="410"/>
      <c r="G53" s="410"/>
      <c r="H53" s="410"/>
      <c r="I53" s="410"/>
    </row>
    <row r="54" spans="1:9" ht="12.75">
      <c r="A54" s="411"/>
      <c r="B54" s="411"/>
      <c r="C54" s="411"/>
      <c r="D54" s="411"/>
      <c r="E54" s="411"/>
      <c r="F54" s="411"/>
      <c r="G54" s="411"/>
      <c r="H54" s="411"/>
      <c r="I54" s="411"/>
    </row>
    <row r="55" spans="1:9" ht="12.75">
      <c r="A55" s="410"/>
      <c r="B55" s="410"/>
      <c r="C55" s="410"/>
      <c r="D55" s="410"/>
      <c r="E55" s="410"/>
      <c r="F55" s="410"/>
      <c r="G55" s="410"/>
      <c r="H55" s="410"/>
      <c r="I55" s="410"/>
    </row>
    <row r="56" spans="1:9" ht="14.25" hidden="1">
      <c r="A56" s="206"/>
      <c r="B56" s="207"/>
      <c r="C56" s="166"/>
      <c r="D56" s="166"/>
      <c r="E56" s="166">
        <v>0.9643203506398387</v>
      </c>
      <c r="F56" s="166"/>
      <c r="G56" s="166"/>
      <c r="H56" s="166"/>
      <c r="I56" s="1"/>
    </row>
    <row r="57" spans="1:9" ht="12.75">
      <c r="A57" s="410"/>
      <c r="B57" s="410"/>
      <c r="C57" s="410"/>
      <c r="D57" s="410"/>
      <c r="E57" s="410"/>
      <c r="F57" s="410"/>
      <c r="G57" s="410"/>
      <c r="H57" s="410"/>
      <c r="I57" s="410"/>
    </row>
    <row r="58" spans="1:9" ht="12.75">
      <c r="A58" s="411"/>
      <c r="B58" s="411"/>
      <c r="C58" s="411"/>
      <c r="D58" s="411"/>
      <c r="E58" s="411"/>
      <c r="F58" s="411"/>
      <c r="G58" s="411"/>
      <c r="H58" s="411"/>
      <c r="I58" s="411"/>
    </row>
    <row r="59" spans="1:9" ht="12.75">
      <c r="A59" s="398"/>
      <c r="B59" s="398"/>
      <c r="C59" s="398"/>
      <c r="D59" s="398"/>
      <c r="E59" s="398"/>
      <c r="F59" s="398"/>
      <c r="G59" s="398"/>
      <c r="H59" s="398"/>
      <c r="I59" s="398"/>
    </row>
  </sheetData>
  <mergeCells count="13">
    <mergeCell ref="A57:I57"/>
    <mergeCell ref="A58:I58"/>
    <mergeCell ref="A59:I59"/>
    <mergeCell ref="A51:D51"/>
    <mergeCell ref="A52:I52"/>
    <mergeCell ref="A54:I54"/>
    <mergeCell ref="A55:I55"/>
    <mergeCell ref="A5:H5"/>
    <mergeCell ref="A53:I53"/>
    <mergeCell ref="A1:H1"/>
    <mergeCell ref="A2:H2"/>
    <mergeCell ref="A3:H3"/>
    <mergeCell ref="A4:H4"/>
  </mergeCells>
  <printOptions horizontalCentered="1"/>
  <pageMargins left="0.75" right="0.75" top="0.33" bottom="1" header="0" footer="0"/>
  <pageSetup horizontalDpi="600" verticalDpi="600" orientation="landscape" scale="60" r:id="rId1"/>
  <headerFooter alignWithMargins="0">
    <oddFooter>&amp;C44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167"/>
  <sheetViews>
    <sheetView showGridLines="0" view="pageBreakPreview" zoomScale="60" zoomScaleNormal="50" workbookViewId="0" topLeftCell="A1">
      <selection activeCell="D7" sqref="D7"/>
    </sheetView>
  </sheetViews>
  <sheetFormatPr defaultColWidth="11.421875" defaultRowHeight="12.75"/>
  <cols>
    <col min="1" max="1" width="43.7109375" style="0" customWidth="1"/>
    <col min="2" max="2" width="7.28125" style="0" customWidth="1"/>
    <col min="3" max="3" width="3.28125" style="0" customWidth="1"/>
    <col min="4" max="4" width="31.57421875" style="0" customWidth="1"/>
    <col min="5" max="5" width="17.8515625" style="0" customWidth="1"/>
    <col min="6" max="6" width="17.00390625" style="0" customWidth="1"/>
    <col min="7" max="7" width="16.8515625" style="0" customWidth="1"/>
    <col min="8" max="8" width="15.421875" style="0" customWidth="1"/>
    <col min="9" max="9" width="14.28125" style="0" customWidth="1"/>
  </cols>
  <sheetData>
    <row r="1" spans="1:9" ht="15.75">
      <c r="A1" s="366" t="s">
        <v>1388</v>
      </c>
      <c r="B1" s="366"/>
      <c r="C1" s="366"/>
      <c r="D1" s="366"/>
      <c r="E1" s="366"/>
      <c r="F1" s="366"/>
      <c r="G1" s="366"/>
      <c r="H1" s="366"/>
      <c r="I1" s="1"/>
    </row>
    <row r="2" spans="1:9" ht="15">
      <c r="A2" s="369" t="s">
        <v>1295</v>
      </c>
      <c r="B2" s="369"/>
      <c r="C2" s="369"/>
      <c r="D2" s="369"/>
      <c r="E2" s="369"/>
      <c r="F2" s="369"/>
      <c r="G2" s="369"/>
      <c r="H2" s="369"/>
      <c r="I2" s="1"/>
    </row>
    <row r="3" spans="1:9" ht="15">
      <c r="A3" s="369" t="s">
        <v>492</v>
      </c>
      <c r="B3" s="369"/>
      <c r="C3" s="369"/>
      <c r="D3" s="369"/>
      <c r="E3" s="369"/>
      <c r="F3" s="369"/>
      <c r="G3" s="369"/>
      <c r="H3" s="369"/>
      <c r="I3" s="1"/>
    </row>
    <row r="4" spans="1:9" ht="15.75">
      <c r="A4" s="366" t="s">
        <v>493</v>
      </c>
      <c r="B4" s="366"/>
      <c r="C4" s="366"/>
      <c r="D4" s="366"/>
      <c r="E4" s="366"/>
      <c r="F4" s="366"/>
      <c r="G4" s="366"/>
      <c r="H4" s="366"/>
      <c r="I4" s="1"/>
    </row>
    <row r="5" spans="1:9" ht="13.5" thickBot="1">
      <c r="A5" s="370" t="s">
        <v>1296</v>
      </c>
      <c r="B5" s="370"/>
      <c r="C5" s="370"/>
      <c r="D5" s="370"/>
      <c r="E5" s="370"/>
      <c r="F5" s="370"/>
      <c r="G5" s="370"/>
      <c r="H5" s="370"/>
      <c r="I5" s="1" t="s">
        <v>1274</v>
      </c>
    </row>
    <row r="6" spans="1:9" s="261" customFormat="1" ht="24">
      <c r="A6" s="257" t="s">
        <v>483</v>
      </c>
      <c r="B6" s="257" t="s">
        <v>484</v>
      </c>
      <c r="C6" s="257"/>
      <c r="D6" s="258" t="s">
        <v>485</v>
      </c>
      <c r="E6" s="259" t="s">
        <v>486</v>
      </c>
      <c r="F6" s="259" t="s">
        <v>487</v>
      </c>
      <c r="G6" s="260" t="s">
        <v>1297</v>
      </c>
      <c r="H6" s="260" t="s">
        <v>1298</v>
      </c>
      <c r="I6" s="260" t="s">
        <v>1299</v>
      </c>
    </row>
    <row r="7" spans="1:9" s="261" customFormat="1" ht="13.5" thickBot="1">
      <c r="A7" s="266"/>
      <c r="B7" s="263"/>
      <c r="C7" s="263"/>
      <c r="D7" s="263"/>
      <c r="E7" s="264">
        <v>2002</v>
      </c>
      <c r="F7" s="264">
        <v>2003</v>
      </c>
      <c r="G7" s="265" t="s">
        <v>1300</v>
      </c>
      <c r="H7" s="265" t="s">
        <v>1301</v>
      </c>
      <c r="I7" s="265" t="s">
        <v>1301</v>
      </c>
    </row>
    <row r="8" spans="1:9" ht="12.75">
      <c r="A8" s="189"/>
      <c r="B8" s="190"/>
      <c r="C8" s="189"/>
      <c r="D8" s="189"/>
      <c r="E8" s="191"/>
      <c r="F8" s="191"/>
      <c r="G8" s="192"/>
      <c r="H8" s="192"/>
      <c r="I8" s="192"/>
    </row>
    <row r="9" spans="1:9" ht="24">
      <c r="A9" s="26" t="s">
        <v>502</v>
      </c>
      <c r="B9" s="175">
        <v>400</v>
      </c>
      <c r="C9" s="21"/>
      <c r="D9" s="21" t="s">
        <v>49</v>
      </c>
      <c r="E9" s="208">
        <v>21396</v>
      </c>
      <c r="F9" s="208">
        <v>372448.7</v>
      </c>
      <c r="G9" s="30">
        <v>351052.7</v>
      </c>
      <c r="H9" s="208">
        <f>(F9/E9-1)*100</f>
        <v>1640.7398579173678</v>
      </c>
      <c r="I9" s="31">
        <f>(((F9/(E9/$E$107))-1)*100)</f>
        <v>1578.630870159619</v>
      </c>
    </row>
    <row r="10" spans="2:9" ht="24">
      <c r="B10" s="175">
        <v>200</v>
      </c>
      <c r="C10" s="21"/>
      <c r="D10" s="21" t="s">
        <v>42</v>
      </c>
      <c r="E10" s="25">
        <v>17111.5</v>
      </c>
      <c r="F10" s="25">
        <v>18031.2</v>
      </c>
      <c r="G10" s="30">
        <v>919.7</v>
      </c>
      <c r="H10" s="208">
        <f>(F10/E10-1)*100</f>
        <v>5.374747976507033</v>
      </c>
      <c r="I10" s="31">
        <f>(((F10/(E10/$E$107))-1)*100)</f>
        <v>1.615013917289887</v>
      </c>
    </row>
    <row r="11" spans="1:9" ht="12.75">
      <c r="A11" s="21"/>
      <c r="B11" s="175">
        <v>300</v>
      </c>
      <c r="C11" s="21"/>
      <c r="D11" s="21" t="s">
        <v>46</v>
      </c>
      <c r="E11" s="208">
        <v>20451.3</v>
      </c>
      <c r="F11" s="208">
        <v>20959.3</v>
      </c>
      <c r="G11" s="30">
        <v>508</v>
      </c>
      <c r="H11" s="208">
        <f>(F11/E11-1)*100</f>
        <v>2.4839496755707513</v>
      </c>
      <c r="I11" s="31">
        <f>(((F11/(E11/$E$107))-1)*100)</f>
        <v>-1.172641713898026</v>
      </c>
    </row>
    <row r="12" spans="1:9" ht="12.75">
      <c r="A12" s="21"/>
      <c r="B12" s="175"/>
      <c r="C12" s="21"/>
      <c r="D12" s="21"/>
      <c r="E12" s="208"/>
      <c r="F12" s="208"/>
      <c r="G12" s="30"/>
      <c r="H12" s="208"/>
      <c r="I12" s="31"/>
    </row>
    <row r="13" spans="1:9" ht="24">
      <c r="A13" s="26" t="s">
        <v>631</v>
      </c>
      <c r="B13" s="175">
        <v>300</v>
      </c>
      <c r="C13" s="21"/>
      <c r="D13" s="21" t="s">
        <v>632</v>
      </c>
      <c r="E13" s="25">
        <v>22590</v>
      </c>
      <c r="F13" s="25">
        <v>98000.6</v>
      </c>
      <c r="G13" s="30">
        <v>75410.5</v>
      </c>
      <c r="H13" s="208">
        <f>(F13/E13-1)*100</f>
        <v>333.8229305002214</v>
      </c>
      <c r="I13" s="31">
        <f>(((F13/(E13/$E$107))-1)*100)</f>
        <v>318.3442804555758</v>
      </c>
    </row>
    <row r="14" spans="1:9" ht="24">
      <c r="A14" s="21"/>
      <c r="B14" s="175">
        <v>500</v>
      </c>
      <c r="C14" s="21"/>
      <c r="D14" s="21" t="s">
        <v>978</v>
      </c>
      <c r="E14" s="208">
        <v>29638.9</v>
      </c>
      <c r="F14" s="208">
        <v>31362</v>
      </c>
      <c r="G14" s="30">
        <v>1723.1</v>
      </c>
      <c r="H14" s="208">
        <f>(F14/E14-1)*100</f>
        <v>5.813643556272319</v>
      </c>
      <c r="I14" s="31">
        <f>(((F14/(E14/$E$107))-1)*100)</f>
        <v>2.038249856663432</v>
      </c>
    </row>
    <row r="15" spans="1:9" ht="24">
      <c r="A15" s="21"/>
      <c r="B15" s="175">
        <v>400</v>
      </c>
      <c r="C15" s="21"/>
      <c r="D15" s="21" t="s">
        <v>975</v>
      </c>
      <c r="E15" s="25">
        <v>30058.7</v>
      </c>
      <c r="F15" s="25">
        <v>30713.9</v>
      </c>
      <c r="G15" s="30">
        <v>655.2</v>
      </c>
      <c r="H15" s="208">
        <f>(F15/E15-1)*100</f>
        <v>2.179734985212267</v>
      </c>
      <c r="I15" s="31">
        <f>(((F15/(E15/$E$107))-1)*100)</f>
        <v>-1.4660021307743132</v>
      </c>
    </row>
    <row r="16" spans="1:9" ht="12.75">
      <c r="A16" s="21"/>
      <c r="B16" s="175"/>
      <c r="C16" s="21"/>
      <c r="D16" s="21"/>
      <c r="E16" s="208"/>
      <c r="F16" s="208"/>
      <c r="G16" s="30"/>
      <c r="H16" s="208"/>
      <c r="I16" s="31"/>
    </row>
    <row r="17" spans="1:9" ht="24">
      <c r="A17" s="26" t="s">
        <v>634</v>
      </c>
      <c r="B17" s="175">
        <v>600</v>
      </c>
      <c r="C17" s="21"/>
      <c r="D17" s="21" t="s">
        <v>636</v>
      </c>
      <c r="E17" s="208">
        <v>17376.5</v>
      </c>
      <c r="F17" s="208">
        <v>98764.9</v>
      </c>
      <c r="G17" s="30">
        <v>81388.4</v>
      </c>
      <c r="H17" s="208">
        <f>(F17/E17-1)*100</f>
        <v>468.38201018617093</v>
      </c>
      <c r="I17" s="31">
        <f>(((F17/(E17/$E$107))-1)*100)</f>
        <v>448.10233936010474</v>
      </c>
    </row>
    <row r="18" spans="1:9" ht="24">
      <c r="A18" s="21"/>
      <c r="B18" s="175">
        <v>300</v>
      </c>
      <c r="C18" s="21"/>
      <c r="D18" s="21" t="s">
        <v>635</v>
      </c>
      <c r="E18" s="208">
        <v>17496.1</v>
      </c>
      <c r="F18" s="208">
        <v>72648.8</v>
      </c>
      <c r="G18" s="30">
        <v>55152.6</v>
      </c>
      <c r="H18" s="208">
        <f>(F18/E18-1)*100</f>
        <v>315.22853664530953</v>
      </c>
      <c r="I18" s="31">
        <f>(((F18/(E18/$E$107))-1)*100)</f>
        <v>300.413328053472</v>
      </c>
    </row>
    <row r="19" spans="1:9" ht="24">
      <c r="A19" s="21"/>
      <c r="B19" s="175">
        <v>200</v>
      </c>
      <c r="C19" s="21"/>
      <c r="D19" s="21" t="s">
        <v>1079</v>
      </c>
      <c r="E19" s="25">
        <v>1034105.7</v>
      </c>
      <c r="F19" s="25">
        <v>23749.6</v>
      </c>
      <c r="G19" s="30">
        <v>-1010356.1</v>
      </c>
      <c r="H19" s="208">
        <f>(F19/E19-1)*100</f>
        <v>-97.70336823402094</v>
      </c>
      <c r="I19" s="31">
        <f>(((F19/(E19/$E$107))-1)*100)</f>
        <v>-97.7853112501405</v>
      </c>
    </row>
    <row r="20" spans="2:9" ht="12.75">
      <c r="B20" s="175"/>
      <c r="C20" s="21"/>
      <c r="D20" s="21"/>
      <c r="E20" s="209"/>
      <c r="F20" s="209"/>
      <c r="G20" s="30"/>
      <c r="H20" s="208"/>
      <c r="I20" s="31"/>
    </row>
    <row r="21" spans="1:9" ht="12.75">
      <c r="A21" s="26" t="s">
        <v>626</v>
      </c>
      <c r="B21" s="175">
        <v>200</v>
      </c>
      <c r="C21" s="21"/>
      <c r="D21" s="21" t="s">
        <v>763</v>
      </c>
      <c r="E21" s="208">
        <v>2311.9</v>
      </c>
      <c r="F21" s="208">
        <v>6688.1</v>
      </c>
      <c r="G21" s="30">
        <v>4376.2</v>
      </c>
      <c r="H21" s="208">
        <f>(F21/E21-1)*100</f>
        <v>189.29019421255245</v>
      </c>
      <c r="I21" s="31">
        <f>(((F21/(E21/$E$107))-1)*100)</f>
        <v>178.96842151971563</v>
      </c>
    </row>
    <row r="22" spans="1:9" ht="24">
      <c r="A22" s="21"/>
      <c r="B22" s="175">
        <v>113</v>
      </c>
      <c r="C22" s="21"/>
      <c r="D22" s="21" t="s">
        <v>759</v>
      </c>
      <c r="E22" s="208">
        <v>293473.2</v>
      </c>
      <c r="F22" s="208">
        <v>400008.1</v>
      </c>
      <c r="G22" s="30">
        <v>106534.9</v>
      </c>
      <c r="H22" s="208">
        <f>(F22/E22-1)*100</f>
        <v>36.30140673833249</v>
      </c>
      <c r="I22" s="31">
        <f>(((F22/(E22/$E$107))-1)*100)</f>
        <v>31.438220338612055</v>
      </c>
    </row>
    <row r="23" spans="1:9" ht="12.75">
      <c r="A23" s="21"/>
      <c r="B23" s="175"/>
      <c r="C23" s="21"/>
      <c r="D23" s="21"/>
      <c r="E23" s="208"/>
      <c r="F23" s="208"/>
      <c r="G23" s="30"/>
      <c r="H23" s="208"/>
      <c r="I23" s="31"/>
    </row>
    <row r="24" spans="1:9" ht="24">
      <c r="A24" s="26" t="s">
        <v>498</v>
      </c>
      <c r="B24" s="175">
        <v>700</v>
      </c>
      <c r="C24" s="21"/>
      <c r="D24" s="21" t="s">
        <v>1487</v>
      </c>
      <c r="E24" s="25">
        <v>0</v>
      </c>
      <c r="F24" s="42">
        <v>8457.7</v>
      </c>
      <c r="G24" s="30">
        <v>8457.7</v>
      </c>
      <c r="H24" s="208" t="s">
        <v>1525</v>
      </c>
      <c r="I24" s="31" t="s">
        <v>1525</v>
      </c>
    </row>
    <row r="25" spans="1:9" ht="36">
      <c r="A25" s="21"/>
      <c r="B25" s="175">
        <v>500</v>
      </c>
      <c r="C25" s="21"/>
      <c r="D25" s="21" t="s">
        <v>1466</v>
      </c>
      <c r="E25" s="25">
        <v>7037.2</v>
      </c>
      <c r="F25" s="42">
        <v>20042.9</v>
      </c>
      <c r="G25" s="30">
        <v>13005.6</v>
      </c>
      <c r="H25" s="208">
        <f>(F25/E25-1)*100</f>
        <v>184.81356221224354</v>
      </c>
      <c r="I25" s="31">
        <f>(((F25/(E25/$E$107))-1)*100)</f>
        <v>174.6515141794922</v>
      </c>
    </row>
    <row r="26" spans="1:9" ht="36">
      <c r="A26" s="21"/>
      <c r="B26" s="175">
        <v>400</v>
      </c>
      <c r="C26" s="21"/>
      <c r="D26" s="21" t="s">
        <v>499</v>
      </c>
      <c r="E26" s="25">
        <v>13225.6</v>
      </c>
      <c r="F26" s="42">
        <v>26044.3</v>
      </c>
      <c r="G26" s="30">
        <v>12818.7</v>
      </c>
      <c r="H26" s="208">
        <f>(F26/E26-1)*100</f>
        <v>96.92339099927412</v>
      </c>
      <c r="I26" s="204">
        <f>(((F26/(E26/$E$107))-1)*100)</f>
        <v>89.89723345760608</v>
      </c>
    </row>
    <row r="27" spans="1:9" ht="24">
      <c r="A27" s="21"/>
      <c r="B27" s="175">
        <v>300</v>
      </c>
      <c r="C27" s="21"/>
      <c r="D27" s="21" t="s">
        <v>1452</v>
      </c>
      <c r="E27" s="25">
        <v>13124.3</v>
      </c>
      <c r="F27" s="42">
        <v>20836.1</v>
      </c>
      <c r="G27" s="30">
        <v>7711.8</v>
      </c>
      <c r="H27" s="208">
        <f>(F27/E27-1)*100</f>
        <v>58.75970527951966</v>
      </c>
      <c r="I27" s="204">
        <f>(((F27/(E27/$E$107))-1)*100)</f>
        <v>53.09521466262386</v>
      </c>
    </row>
    <row r="28" spans="1:9" ht="24">
      <c r="A28" s="21"/>
      <c r="B28" s="175">
        <v>200</v>
      </c>
      <c r="C28" s="21"/>
      <c r="D28" s="21" t="s">
        <v>1446</v>
      </c>
      <c r="E28" s="25">
        <v>27666.2</v>
      </c>
      <c r="F28" s="42">
        <v>22322.9</v>
      </c>
      <c r="G28" s="30">
        <v>-5343.2</v>
      </c>
      <c r="H28" s="208">
        <f>(F28/E28-1)*100</f>
        <v>-19.313458299296617</v>
      </c>
      <c r="I28" s="204">
        <f>(((F28/(E28/$E$107))-1)*100)</f>
        <v>-22.19232581526175</v>
      </c>
    </row>
    <row r="29" spans="1:9" ht="12.75">
      <c r="A29" s="189"/>
      <c r="B29" s="190"/>
      <c r="C29" s="189"/>
      <c r="D29" s="189"/>
      <c r="E29" s="191"/>
      <c r="F29" s="191"/>
      <c r="G29" s="192"/>
      <c r="H29" s="192"/>
      <c r="I29" s="192"/>
    </row>
    <row r="30" spans="1:9" ht="24">
      <c r="A30" s="26" t="s">
        <v>504</v>
      </c>
      <c r="B30" s="175">
        <v>400</v>
      </c>
      <c r="C30" s="21"/>
      <c r="D30" s="21" t="s">
        <v>252</v>
      </c>
      <c r="E30" s="208">
        <v>12897.8</v>
      </c>
      <c r="F30" s="208">
        <v>24455</v>
      </c>
      <c r="G30" s="30">
        <v>20648.3</v>
      </c>
      <c r="H30" s="208">
        <f>(F30/E30-1)*100</f>
        <v>89.60597931430168</v>
      </c>
      <c r="I30" s="31">
        <f>(((F30/(E30/$E$107))-1)*100)</f>
        <v>82.8409044557774</v>
      </c>
    </row>
    <row r="31" spans="1:9" ht="36">
      <c r="A31" s="21"/>
      <c r="B31" s="175">
        <v>300</v>
      </c>
      <c r="C31" s="21"/>
      <c r="D31" s="21" t="s">
        <v>505</v>
      </c>
      <c r="E31" s="25">
        <v>21160.1</v>
      </c>
      <c r="F31" s="42">
        <v>26476.1</v>
      </c>
      <c r="G31" s="30">
        <v>11557.2</v>
      </c>
      <c r="H31" s="208">
        <f>(F31/E31-1)*100</f>
        <v>25.12275461836191</v>
      </c>
      <c r="I31" s="31">
        <f>(((F31/(E31/$E$107))-1)*100)</f>
        <v>20.65841860660127</v>
      </c>
    </row>
    <row r="32" spans="1:9" ht="36">
      <c r="A32" s="21"/>
      <c r="B32" s="175">
        <v>500</v>
      </c>
      <c r="C32" s="21"/>
      <c r="D32" s="21" t="s">
        <v>257</v>
      </c>
      <c r="E32" s="208">
        <v>139113</v>
      </c>
      <c r="F32" s="208">
        <v>159761.3</v>
      </c>
      <c r="G32" s="30">
        <v>12005.6</v>
      </c>
      <c r="H32" s="208">
        <f>(F32/E32-1)*100</f>
        <v>14.842825616585076</v>
      </c>
      <c r="I32" s="31">
        <f>(((F32/(E32/$E$107))-1)*100)</f>
        <v>10.745273867055172</v>
      </c>
    </row>
    <row r="33" spans="2:9" ht="12.75">
      <c r="B33" s="26"/>
      <c r="C33" s="26"/>
      <c r="D33" s="26"/>
      <c r="E33" s="27"/>
      <c r="F33" s="27"/>
      <c r="G33" s="32"/>
      <c r="H33" s="208"/>
      <c r="I33" s="31"/>
    </row>
    <row r="34" spans="1:9" ht="24">
      <c r="A34" s="26" t="s">
        <v>506</v>
      </c>
      <c r="B34" s="175">
        <v>500</v>
      </c>
      <c r="C34" s="21"/>
      <c r="D34" s="21" t="s">
        <v>508</v>
      </c>
      <c r="E34" s="208">
        <v>16506.3</v>
      </c>
      <c r="F34" s="208">
        <v>23467.9</v>
      </c>
      <c r="G34" s="30">
        <v>6961.6</v>
      </c>
      <c r="H34" s="208">
        <f>(F34/E34-1)*100</f>
        <v>42.175411812459494</v>
      </c>
      <c r="I34" s="31">
        <f>(((F34/(E34/$E$107))-1)*100)</f>
        <v>37.10264297135439</v>
      </c>
    </row>
    <row r="35" spans="1:9" ht="24">
      <c r="A35" s="21"/>
      <c r="B35" s="175">
        <v>300</v>
      </c>
      <c r="C35" s="21"/>
      <c r="D35" s="21" t="s">
        <v>316</v>
      </c>
      <c r="E35" s="208">
        <v>1244060.8</v>
      </c>
      <c r="F35" s="208">
        <v>1503985.9</v>
      </c>
      <c r="G35" s="30">
        <v>259925.1</v>
      </c>
      <c r="H35" s="208">
        <f>(F35/E35-1)*100</f>
        <v>20.893279492449235</v>
      </c>
      <c r="I35" s="31">
        <f>(((F35/(E35/$E$107))-1)*100)</f>
        <v>16.579849670158666</v>
      </c>
    </row>
    <row r="36" spans="1:9" ht="24">
      <c r="A36" s="21"/>
      <c r="B36" s="175">
        <v>400</v>
      </c>
      <c r="C36" s="21"/>
      <c r="D36" s="21" t="s">
        <v>507</v>
      </c>
      <c r="E36" s="208">
        <v>218232.1</v>
      </c>
      <c r="F36" s="208">
        <v>224231.7</v>
      </c>
      <c r="G36" s="30">
        <v>5999.6</v>
      </c>
      <c r="H36" s="208">
        <f>(F36/E36-1)*100</f>
        <v>2.749183094512686</v>
      </c>
      <c r="I36" s="31">
        <f>(((F36/(E36/$E$107))-1)*100)</f>
        <v>-0.91687173034255</v>
      </c>
    </row>
    <row r="37" spans="1:9" ht="24">
      <c r="A37" s="21"/>
      <c r="B37" s="175">
        <v>200</v>
      </c>
      <c r="C37" s="21"/>
      <c r="D37" s="21" t="s">
        <v>311</v>
      </c>
      <c r="E37" s="25">
        <v>626675.1</v>
      </c>
      <c r="F37" s="42">
        <v>422824.6</v>
      </c>
      <c r="G37" s="30">
        <v>-203850.5</v>
      </c>
      <c r="H37" s="208">
        <f>(F37/E37-1)*100</f>
        <v>-32.52889735047715</v>
      </c>
      <c r="I37" s="31">
        <f>(((F37/(E37/$E$107))-1)*100)</f>
        <v>-34.93624263495557</v>
      </c>
    </row>
    <row r="38" spans="1:9" ht="24">
      <c r="A38" s="21"/>
      <c r="B38" s="175">
        <v>600</v>
      </c>
      <c r="C38" s="21"/>
      <c r="D38" s="21" t="s">
        <v>509</v>
      </c>
      <c r="E38" s="208">
        <v>3610770.4</v>
      </c>
      <c r="F38" s="208">
        <v>1767964</v>
      </c>
      <c r="G38" s="30">
        <v>-1842806.4</v>
      </c>
      <c r="H38" s="208">
        <f>(F38/E38-1)*100</f>
        <v>-51.03637716759836</v>
      </c>
      <c r="I38" s="31">
        <f>(((F38/(E38/$E$107))-1)*100)</f>
        <v>-52.78338206166164</v>
      </c>
    </row>
    <row r="39" spans="1:9" ht="12.75">
      <c r="A39" s="189"/>
      <c r="B39" s="190"/>
      <c r="C39" s="189"/>
      <c r="D39" s="189"/>
      <c r="E39" s="191"/>
      <c r="F39" s="191"/>
      <c r="G39" s="192"/>
      <c r="H39" s="192"/>
      <c r="I39" s="192"/>
    </row>
    <row r="40" spans="1:9" ht="24">
      <c r="A40" s="17" t="s">
        <v>494</v>
      </c>
      <c r="B40" s="196">
        <v>300</v>
      </c>
      <c r="C40" s="40"/>
      <c r="D40" s="41" t="s">
        <v>495</v>
      </c>
      <c r="E40" s="208">
        <v>0</v>
      </c>
      <c r="F40" s="42">
        <v>14500.6</v>
      </c>
      <c r="G40" s="30">
        <v>14500.6</v>
      </c>
      <c r="H40" s="208" t="s">
        <v>1525</v>
      </c>
      <c r="I40" s="208" t="s">
        <v>1525</v>
      </c>
    </row>
    <row r="41" spans="1:9" ht="24">
      <c r="A41" s="21"/>
      <c r="B41" s="196">
        <v>600</v>
      </c>
      <c r="C41" s="40"/>
      <c r="D41" s="41" t="s">
        <v>1391</v>
      </c>
      <c r="E41" s="208">
        <v>16192.9</v>
      </c>
      <c r="F41" s="42">
        <v>0</v>
      </c>
      <c r="G41" s="30">
        <v>-16192.9</v>
      </c>
      <c r="H41" s="208">
        <f>(F41/E41-1)*100</f>
        <v>-100</v>
      </c>
      <c r="I41" s="204" t="s">
        <v>1525</v>
      </c>
    </row>
    <row r="42" spans="1:9" ht="12.75">
      <c r="A42" s="21"/>
      <c r="B42" s="175">
        <v>200</v>
      </c>
      <c r="C42" s="21"/>
      <c r="D42" s="21" t="s">
        <v>1352</v>
      </c>
      <c r="E42" s="25">
        <v>26456.7</v>
      </c>
      <c r="F42" s="43">
        <v>25083.2</v>
      </c>
      <c r="G42" s="30">
        <v>-1373.6</v>
      </c>
      <c r="H42" s="208">
        <f>(F42/E42-1)*100</f>
        <v>-5.191501585609693</v>
      </c>
      <c r="I42" s="204">
        <f>(((F42/(E42/$E$107))-1)*100)</f>
        <v>-8.574235565398547</v>
      </c>
    </row>
    <row r="43" spans="1:9" ht="36">
      <c r="A43" s="21"/>
      <c r="B43" s="196">
        <v>400</v>
      </c>
      <c r="C43" s="40"/>
      <c r="D43" s="41" t="s">
        <v>496</v>
      </c>
      <c r="E43" s="208">
        <v>23977</v>
      </c>
      <c r="F43" s="42">
        <v>20842.3</v>
      </c>
      <c r="G43" s="30">
        <v>-3134.7</v>
      </c>
      <c r="H43" s="208">
        <f>(F43/E43-1)*100</f>
        <v>-13.073779038244993</v>
      </c>
      <c r="I43" s="204">
        <f>(((F43/(E43/$E$107))-1)*100)</f>
        <v>-16.175276122364313</v>
      </c>
    </row>
    <row r="44" spans="1:9" ht="24">
      <c r="A44" s="21"/>
      <c r="B44" s="196">
        <v>700</v>
      </c>
      <c r="C44" s="40"/>
      <c r="D44" s="41" t="s">
        <v>497</v>
      </c>
      <c r="E44" s="208">
        <v>25382.2</v>
      </c>
      <c r="F44" s="42">
        <v>18730.4</v>
      </c>
      <c r="G44" s="30">
        <v>-6651.8</v>
      </c>
      <c r="H44" s="208">
        <f>(F44/E44-1)*100</f>
        <v>-26.20655419939958</v>
      </c>
      <c r="I44" s="204">
        <f>(((F44/(E44/$E$107))-1)*100)</f>
        <v>-28.839478470643066</v>
      </c>
    </row>
    <row r="45" spans="1:9" ht="24">
      <c r="A45" s="21"/>
      <c r="B45" s="196">
        <v>500</v>
      </c>
      <c r="C45" s="40"/>
      <c r="D45" s="41" t="s">
        <v>1368</v>
      </c>
      <c r="E45" s="208">
        <v>65405.3</v>
      </c>
      <c r="F45" s="42">
        <v>21617.3</v>
      </c>
      <c r="G45" s="30">
        <v>-43788</v>
      </c>
      <c r="H45" s="208">
        <f>(F45/E45-1)*100</f>
        <v>-66.9487029338601</v>
      </c>
      <c r="I45" s="204">
        <f>(((F45/(E45/$E$107))-1)*100)</f>
        <v>-68.12796162407851</v>
      </c>
    </row>
    <row r="46" spans="1:9" ht="12.75">
      <c r="A46" s="21"/>
      <c r="B46" s="175"/>
      <c r="C46" s="21"/>
      <c r="D46" s="21"/>
      <c r="E46" s="209"/>
      <c r="F46" s="209"/>
      <c r="G46" s="30"/>
      <c r="H46" s="208"/>
      <c r="I46" s="204"/>
    </row>
    <row r="47" spans="1:9" ht="12.75">
      <c r="A47" s="21"/>
      <c r="B47" s="175"/>
      <c r="C47" s="21"/>
      <c r="D47" s="21"/>
      <c r="E47" s="208"/>
      <c r="F47" s="208"/>
      <c r="G47" s="30"/>
      <c r="H47" s="208"/>
      <c r="I47" s="31"/>
    </row>
    <row r="48" spans="1:12" ht="13.5" thickBot="1">
      <c r="A48" s="64"/>
      <c r="B48" s="212"/>
      <c r="C48" s="64"/>
      <c r="D48" s="302"/>
      <c r="E48" s="62"/>
      <c r="F48" s="62"/>
      <c r="G48" s="62"/>
      <c r="H48" s="62"/>
      <c r="I48" s="49"/>
      <c r="J48" s="129"/>
      <c r="K48" s="129"/>
      <c r="L48" s="129"/>
    </row>
    <row r="49" spans="1:12" ht="12.75">
      <c r="A49" s="21"/>
      <c r="B49" s="175"/>
      <c r="C49" s="21"/>
      <c r="D49" s="21"/>
      <c r="E49" s="30"/>
      <c r="F49" s="30"/>
      <c r="G49" s="30"/>
      <c r="H49" s="30"/>
      <c r="I49" s="45"/>
      <c r="J49" s="129"/>
      <c r="K49" s="129"/>
      <c r="L49" s="129"/>
    </row>
    <row r="50" spans="1:12" ht="12.75">
      <c r="A50" s="21"/>
      <c r="B50" s="175"/>
      <c r="C50" s="21"/>
      <c r="D50" s="21"/>
      <c r="E50" s="30"/>
      <c r="F50" s="30"/>
      <c r="G50" s="30"/>
      <c r="H50" s="30"/>
      <c r="I50" s="45"/>
      <c r="J50" s="129"/>
      <c r="K50" s="129"/>
      <c r="L50" s="129"/>
    </row>
    <row r="51" spans="1:12" ht="15.75">
      <c r="A51" s="366" t="s">
        <v>1387</v>
      </c>
      <c r="B51" s="366"/>
      <c r="C51" s="366"/>
      <c r="D51" s="366"/>
      <c r="E51" s="366"/>
      <c r="F51" s="366"/>
      <c r="G51" s="366"/>
      <c r="H51" s="366"/>
      <c r="I51" s="366"/>
      <c r="J51" s="96"/>
      <c r="K51" s="96"/>
      <c r="L51" s="129"/>
    </row>
    <row r="52" spans="1:12" ht="12.75">
      <c r="A52" s="379" t="s">
        <v>1295</v>
      </c>
      <c r="B52" s="379"/>
      <c r="C52" s="379"/>
      <c r="D52" s="379"/>
      <c r="E52" s="379"/>
      <c r="F52" s="379"/>
      <c r="G52" s="379"/>
      <c r="H52" s="379"/>
      <c r="I52" s="45"/>
      <c r="J52" s="129"/>
      <c r="K52" s="129"/>
      <c r="L52" s="129"/>
    </row>
    <row r="53" spans="1:12" ht="12.75">
      <c r="A53" s="379" t="s">
        <v>624</v>
      </c>
      <c r="B53" s="379"/>
      <c r="C53" s="379"/>
      <c r="D53" s="379"/>
      <c r="E53" s="379"/>
      <c r="F53" s="379"/>
      <c r="G53" s="379"/>
      <c r="H53" s="379"/>
      <c r="I53" s="45"/>
      <c r="J53" s="129"/>
      <c r="K53" s="129"/>
      <c r="L53" s="129"/>
    </row>
    <row r="54" spans="1:12" ht="12.75">
      <c r="A54" s="379" t="s">
        <v>493</v>
      </c>
      <c r="B54" s="379"/>
      <c r="C54" s="379"/>
      <c r="D54" s="379"/>
      <c r="E54" s="379"/>
      <c r="F54" s="379"/>
      <c r="G54" s="379"/>
      <c r="H54" s="379"/>
      <c r="I54" s="45"/>
      <c r="J54" s="129"/>
      <c r="K54" s="129"/>
      <c r="L54" s="129"/>
    </row>
    <row r="55" spans="1:12" ht="13.5" thickBot="1">
      <c r="A55" s="370" t="s">
        <v>1296</v>
      </c>
      <c r="B55" s="370"/>
      <c r="C55" s="370"/>
      <c r="D55" s="370"/>
      <c r="E55" s="370"/>
      <c r="F55" s="370"/>
      <c r="G55" s="370"/>
      <c r="H55" s="370"/>
      <c r="I55" s="45"/>
      <c r="J55" s="129"/>
      <c r="K55" s="129"/>
      <c r="L55" s="129"/>
    </row>
    <row r="56" spans="1:12" ht="24">
      <c r="A56" s="150" t="s">
        <v>483</v>
      </c>
      <c r="B56" s="150" t="s">
        <v>484</v>
      </c>
      <c r="C56" s="150"/>
      <c r="D56" s="150" t="s">
        <v>485</v>
      </c>
      <c r="E56" s="188" t="s">
        <v>486</v>
      </c>
      <c r="F56" s="188" t="s">
        <v>487</v>
      </c>
      <c r="G56" s="151" t="s">
        <v>1297</v>
      </c>
      <c r="H56" s="151" t="s">
        <v>1298</v>
      </c>
      <c r="I56" s="151" t="s">
        <v>1299</v>
      </c>
      <c r="J56" s="129"/>
      <c r="K56" s="129"/>
      <c r="L56" s="129"/>
    </row>
    <row r="57" spans="1:12" ht="13.5" thickBot="1">
      <c r="A57" s="152"/>
      <c r="B57" s="152"/>
      <c r="C57" s="152"/>
      <c r="D57" s="152"/>
      <c r="E57" s="153">
        <v>2002</v>
      </c>
      <c r="F57" s="153">
        <v>2003</v>
      </c>
      <c r="G57" s="154" t="s">
        <v>1300</v>
      </c>
      <c r="H57" s="154" t="s">
        <v>1301</v>
      </c>
      <c r="I57" s="154" t="s">
        <v>1301</v>
      </c>
      <c r="J57" s="129"/>
      <c r="K57" s="129"/>
      <c r="L57" s="129"/>
    </row>
    <row r="58" spans="1:12" ht="36">
      <c r="A58" s="210" t="s">
        <v>500</v>
      </c>
      <c r="B58" s="175">
        <v>512</v>
      </c>
      <c r="C58" s="21"/>
      <c r="D58" s="21" t="s">
        <v>1536</v>
      </c>
      <c r="E58" s="208">
        <v>23709.2</v>
      </c>
      <c r="F58" s="208">
        <v>29035.1</v>
      </c>
      <c r="G58" s="30">
        <v>5325.9</v>
      </c>
      <c r="H58" s="208">
        <f aca="true" t="shared" si="0" ref="H58:H64">(F58/E58-1)*100</f>
        <v>22.463431916724307</v>
      </c>
      <c r="I58" s="31">
        <f aca="true" t="shared" si="1" ref="I58:I64">(((F58/(E58/$E$107))-1)*100)</f>
        <v>18.093979606493594</v>
      </c>
      <c r="J58" s="129"/>
      <c r="K58" s="129"/>
      <c r="L58" s="129"/>
    </row>
    <row r="59" spans="1:12" ht="24">
      <c r="A59" s="211"/>
      <c r="B59" s="175">
        <v>513</v>
      </c>
      <c r="C59" s="21"/>
      <c r="D59" s="21" t="s">
        <v>1537</v>
      </c>
      <c r="E59" s="208">
        <v>73258.3</v>
      </c>
      <c r="F59" s="208">
        <v>86052.2</v>
      </c>
      <c r="G59" s="30">
        <v>12793.9</v>
      </c>
      <c r="H59" s="208">
        <f t="shared" si="0"/>
        <v>17.464096218448955</v>
      </c>
      <c r="I59" s="31">
        <f t="shared" si="1"/>
        <v>13.273018452966468</v>
      </c>
      <c r="J59" s="129"/>
      <c r="K59" s="129"/>
      <c r="L59" s="129"/>
    </row>
    <row r="60" spans="1:12" ht="36">
      <c r="A60" s="211"/>
      <c r="B60" s="175">
        <v>510</v>
      </c>
      <c r="C60" s="21"/>
      <c r="D60" s="21" t="s">
        <v>1534</v>
      </c>
      <c r="E60" s="208">
        <v>34302.2</v>
      </c>
      <c r="F60" s="208">
        <v>38275.3</v>
      </c>
      <c r="G60" s="30">
        <v>3973.2</v>
      </c>
      <c r="H60" s="208">
        <f t="shared" si="0"/>
        <v>11.58263901440726</v>
      </c>
      <c r="I60" s="31">
        <f t="shared" si="1"/>
        <v>7.601409579691754</v>
      </c>
      <c r="J60" s="129"/>
      <c r="K60" s="129"/>
      <c r="L60" s="129"/>
    </row>
    <row r="61" spans="1:12" ht="24">
      <c r="A61" s="211"/>
      <c r="B61" s="175">
        <v>200</v>
      </c>
      <c r="C61" s="21"/>
      <c r="D61" s="21" t="s">
        <v>1502</v>
      </c>
      <c r="E61" s="25">
        <v>91401.7</v>
      </c>
      <c r="F61" s="42">
        <v>98051.9</v>
      </c>
      <c r="G61" s="30">
        <v>6650.2</v>
      </c>
      <c r="H61" s="208">
        <f t="shared" si="0"/>
        <v>7.275794651521794</v>
      </c>
      <c r="I61" s="31">
        <f t="shared" si="1"/>
        <v>3.4482319135228368</v>
      </c>
      <c r="J61" s="129"/>
      <c r="K61" s="129"/>
      <c r="L61" s="129"/>
    </row>
    <row r="62" spans="1:12" ht="12.75">
      <c r="A62" s="211"/>
      <c r="B62" s="175">
        <v>400</v>
      </c>
      <c r="C62" s="21"/>
      <c r="D62" s="21" t="s">
        <v>1518</v>
      </c>
      <c r="E62" s="208">
        <v>174148.9</v>
      </c>
      <c r="F62" s="208">
        <v>161228</v>
      </c>
      <c r="G62" s="30">
        <v>-12921</v>
      </c>
      <c r="H62" s="208">
        <f t="shared" si="0"/>
        <v>-7.4194554200457175</v>
      </c>
      <c r="I62" s="31">
        <f t="shared" si="1"/>
        <v>-10.722696788231278</v>
      </c>
      <c r="J62" s="129"/>
      <c r="K62" s="129"/>
      <c r="L62" s="129"/>
    </row>
    <row r="63" spans="1:12" ht="12.75">
      <c r="A63" s="211"/>
      <c r="B63" s="175">
        <v>300</v>
      </c>
      <c r="C63" s="21"/>
      <c r="D63" s="21" t="s">
        <v>1512</v>
      </c>
      <c r="E63" s="208">
        <v>67213</v>
      </c>
      <c r="F63" s="208">
        <v>60768.9</v>
      </c>
      <c r="G63" s="30">
        <v>-6444.1</v>
      </c>
      <c r="H63" s="208">
        <f t="shared" si="0"/>
        <v>-9.587579783672794</v>
      </c>
      <c r="I63" s="31">
        <f t="shared" si="1"/>
        <v>-12.81346323479492</v>
      </c>
      <c r="J63" s="129"/>
      <c r="K63" s="129"/>
      <c r="L63" s="129"/>
    </row>
    <row r="64" spans="1:12" ht="24">
      <c r="A64" s="211"/>
      <c r="B64" s="175">
        <v>511</v>
      </c>
      <c r="C64" s="21"/>
      <c r="D64" s="21" t="s">
        <v>1535</v>
      </c>
      <c r="E64" s="208">
        <v>82872.3</v>
      </c>
      <c r="F64" s="208">
        <v>73773.7</v>
      </c>
      <c r="G64" s="30">
        <v>-9098.6</v>
      </c>
      <c r="H64" s="208">
        <f t="shared" si="0"/>
        <v>-10.97906055461234</v>
      </c>
      <c r="I64" s="31">
        <f t="shared" si="1"/>
        <v>-14.155296459735933</v>
      </c>
      <c r="J64" s="129"/>
      <c r="K64" s="129"/>
      <c r="L64" s="129"/>
    </row>
    <row r="65" spans="1:12" ht="12.75">
      <c r="A65" s="26"/>
      <c r="B65" s="26"/>
      <c r="C65" s="26"/>
      <c r="D65" s="26"/>
      <c r="E65" s="27"/>
      <c r="F65" s="27"/>
      <c r="G65" s="32"/>
      <c r="H65" s="208"/>
      <c r="I65" s="205"/>
      <c r="J65" s="129"/>
      <c r="K65" s="129"/>
      <c r="L65" s="129"/>
    </row>
    <row r="66" spans="1:12" ht="24">
      <c r="A66" s="26" t="s">
        <v>625</v>
      </c>
      <c r="B66" s="175">
        <v>710</v>
      </c>
      <c r="C66" s="21"/>
      <c r="D66" s="21" t="s">
        <v>695</v>
      </c>
      <c r="E66" s="208">
        <v>23107.5</v>
      </c>
      <c r="F66" s="208">
        <v>25434</v>
      </c>
      <c r="G66" s="30">
        <f>(F66-E66)</f>
        <v>2326.5</v>
      </c>
      <c r="H66" s="208">
        <f>(F66/E66-1)*100</f>
        <v>10.068159688412859</v>
      </c>
      <c r="I66" s="31">
        <f>(((F66/(E66/$E$107))-1)*100)</f>
        <v>6.140966345012044</v>
      </c>
      <c r="J66" s="129"/>
      <c r="K66" s="129"/>
      <c r="L66" s="129"/>
    </row>
    <row r="67" spans="1:12" ht="24">
      <c r="A67" s="21"/>
      <c r="B67" s="175">
        <v>300</v>
      </c>
      <c r="C67" s="26"/>
      <c r="D67" s="21" t="s">
        <v>683</v>
      </c>
      <c r="E67" s="25">
        <v>19173.8</v>
      </c>
      <c r="F67" s="25">
        <v>18951.2</v>
      </c>
      <c r="G67" s="30">
        <f>F67-E67</f>
        <v>-222.59999999999854</v>
      </c>
      <c r="H67" s="208">
        <f>(F67/E67-1)*100</f>
        <v>-1.1609592256099366</v>
      </c>
      <c r="I67" s="31">
        <f>(((F67/(E67/$E$107))-1)*100)</f>
        <v>-4.6875015435348555</v>
      </c>
      <c r="J67" s="129"/>
      <c r="K67" s="129"/>
      <c r="L67" s="129"/>
    </row>
    <row r="68" spans="1:12" ht="24">
      <c r="A68" s="21"/>
      <c r="B68" s="175">
        <v>700</v>
      </c>
      <c r="C68" s="21"/>
      <c r="D68" s="21" t="s">
        <v>694</v>
      </c>
      <c r="E68" s="25">
        <v>27926.1</v>
      </c>
      <c r="F68" s="25">
        <v>23982.5</v>
      </c>
      <c r="G68" s="30">
        <v>-3943.5</v>
      </c>
      <c r="H68" s="208">
        <f>(F68/E68-1)*100</f>
        <v>-14.12155653671654</v>
      </c>
      <c r="I68" s="31">
        <f>(((F68/(E68/$E$107))-1)*100)</f>
        <v>-17.185669287082938</v>
      </c>
      <c r="J68" s="129"/>
      <c r="K68" s="129"/>
      <c r="L68" s="129"/>
    </row>
    <row r="69" spans="1:12" ht="24">
      <c r="A69" s="21"/>
      <c r="B69" s="175">
        <v>810</v>
      </c>
      <c r="C69" s="21"/>
      <c r="D69" s="21" t="s">
        <v>688</v>
      </c>
      <c r="E69" s="208">
        <f>30647.7</f>
        <v>30647.7</v>
      </c>
      <c r="F69" s="208">
        <f>22538</f>
        <v>22538</v>
      </c>
      <c r="G69" s="30">
        <f>(F69-E69)</f>
        <v>-8109.700000000001</v>
      </c>
      <c r="H69" s="208">
        <f>(F69/E69-1)*100</f>
        <v>-26.46103949072851</v>
      </c>
      <c r="I69" s="31">
        <f>(((F69/(E69/$E$107))-1)*100)</f>
        <v>-29.084883816010066</v>
      </c>
      <c r="J69" s="129"/>
      <c r="K69" s="129"/>
      <c r="L69" s="129"/>
    </row>
    <row r="70" spans="1:12" ht="12.75">
      <c r="A70" s="21"/>
      <c r="B70" s="175"/>
      <c r="C70" s="21"/>
      <c r="D70" s="21"/>
      <c r="E70" s="208"/>
      <c r="F70" s="208"/>
      <c r="G70" s="30"/>
      <c r="H70" s="208"/>
      <c r="I70" s="31"/>
      <c r="J70" s="129"/>
      <c r="K70" s="129"/>
      <c r="L70" s="129"/>
    </row>
    <row r="71" spans="1:26" ht="24">
      <c r="A71" s="26" t="s">
        <v>503</v>
      </c>
      <c r="B71" s="175">
        <v>200</v>
      </c>
      <c r="C71" s="21"/>
      <c r="D71" s="21" t="s">
        <v>82</v>
      </c>
      <c r="E71" s="25">
        <v>19834.9</v>
      </c>
      <c r="F71" s="25">
        <v>20718</v>
      </c>
      <c r="G71" s="30">
        <v>883.1</v>
      </c>
      <c r="H71" s="208">
        <f>(F71/E71-1)*100</f>
        <v>4.452253351415925</v>
      </c>
      <c r="I71" s="31">
        <f>(((F71/(E71/$E$107))-1)*100)</f>
        <v>0.7254335769586673</v>
      </c>
      <c r="J71" s="213"/>
      <c r="K71" s="135"/>
      <c r="L71" s="135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</row>
    <row r="72" spans="1:26" ht="12.75">
      <c r="A72" s="21"/>
      <c r="B72" s="175">
        <v>300</v>
      </c>
      <c r="C72" s="21"/>
      <c r="D72" s="21" t="s">
        <v>89</v>
      </c>
      <c r="E72" s="208">
        <v>29179.2</v>
      </c>
      <c r="F72" s="208">
        <v>29001.3</v>
      </c>
      <c r="G72" s="30">
        <v>-177.9</v>
      </c>
      <c r="H72" s="208">
        <f>(F72/E72-1)*100</f>
        <v>-0.609680868563911</v>
      </c>
      <c r="I72" s="204">
        <f>(((F72/(E72/$E$107))-1)*100)</f>
        <v>-4.155892604968092</v>
      </c>
      <c r="J72" s="213"/>
      <c r="K72" s="135"/>
      <c r="L72" s="135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</row>
    <row r="73" spans="1:26" ht="3.75" customHeight="1">
      <c r="A73" s="21"/>
      <c r="B73" s="175"/>
      <c r="C73" s="21"/>
      <c r="D73" s="21"/>
      <c r="E73" s="30"/>
      <c r="F73" s="30"/>
      <c r="G73" s="30"/>
      <c r="H73" s="208"/>
      <c r="I73" s="45"/>
      <c r="J73" s="135"/>
      <c r="K73" s="135"/>
      <c r="L73" s="135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</row>
    <row r="74" spans="2:26" ht="22.5" customHeight="1">
      <c r="B74" s="26"/>
      <c r="C74" s="26"/>
      <c r="D74" s="26"/>
      <c r="E74" s="27"/>
      <c r="F74" s="27"/>
      <c r="G74" s="32"/>
      <c r="H74" s="208"/>
      <c r="I74" s="3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</row>
    <row r="75" spans="1:26" ht="24">
      <c r="A75" s="26" t="s">
        <v>627</v>
      </c>
      <c r="B75" s="175">
        <v>400</v>
      </c>
      <c r="C75" s="21"/>
      <c r="D75" s="21" t="s">
        <v>855</v>
      </c>
      <c r="E75" s="208">
        <v>18613</v>
      </c>
      <c r="F75" s="208">
        <v>19684.6</v>
      </c>
      <c r="G75" s="30">
        <v>1071.6</v>
      </c>
      <c r="H75" s="208">
        <f aca="true" t="shared" si="2" ref="H75:H100">(F75/E75-1)*100</f>
        <v>5.75726642669101</v>
      </c>
      <c r="I75" s="31">
        <f>(((F75/(E75/$E$107))-1)*100)</f>
        <v>1.983884243297518</v>
      </c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</row>
    <row r="76" spans="1:26" ht="36">
      <c r="A76" s="21"/>
      <c r="B76" s="175">
        <v>300</v>
      </c>
      <c r="C76" s="21"/>
      <c r="D76" s="21" t="s">
        <v>628</v>
      </c>
      <c r="E76" s="208">
        <v>12179</v>
      </c>
      <c r="F76" s="208">
        <v>12327</v>
      </c>
      <c r="G76" s="30">
        <v>148</v>
      </c>
      <c r="H76" s="208">
        <f t="shared" si="2"/>
        <v>1.2152065029969572</v>
      </c>
      <c r="I76" s="31">
        <f>(((F76/(E76/$E$107))-1)*100)</f>
        <v>-2.3961165749462943</v>
      </c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</row>
    <row r="77" spans="1:26" ht="12.75">
      <c r="A77" s="21"/>
      <c r="B77" s="175">
        <v>200</v>
      </c>
      <c r="C77" s="21"/>
      <c r="D77" s="21" t="s">
        <v>813</v>
      </c>
      <c r="E77" s="25">
        <v>11256.1</v>
      </c>
      <c r="F77" s="208">
        <v>11330.4</v>
      </c>
      <c r="G77" s="30">
        <v>74.3</v>
      </c>
      <c r="H77" s="208">
        <f t="shared" si="2"/>
        <v>0.6600865308588277</v>
      </c>
      <c r="I77" s="31">
        <f>(((F77/(E77/$E$107))-1)*100)</f>
        <v>-2.9314300611257282</v>
      </c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</row>
    <row r="78" spans="2:26" ht="15.75" customHeight="1">
      <c r="B78" s="26"/>
      <c r="C78" s="26"/>
      <c r="D78" s="26"/>
      <c r="E78" s="27"/>
      <c r="F78" s="27"/>
      <c r="G78" s="32"/>
      <c r="H78" s="208"/>
      <c r="I78" s="3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</row>
    <row r="79" spans="1:26" ht="36">
      <c r="A79" s="26" t="s">
        <v>629</v>
      </c>
      <c r="B79" s="175">
        <v>200</v>
      </c>
      <c r="C79" s="21"/>
      <c r="D79" s="21" t="s">
        <v>882</v>
      </c>
      <c r="E79" s="25">
        <v>13879.5</v>
      </c>
      <c r="F79" s="25">
        <v>20968.3</v>
      </c>
      <c r="G79" s="30">
        <v>7088.7</v>
      </c>
      <c r="H79" s="208">
        <f t="shared" si="2"/>
        <v>51.0738859469001</v>
      </c>
      <c r="I79" s="31">
        <f>(((F79/(E79/$E$107))-1)*100)</f>
        <v>45.6836226688377</v>
      </c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</row>
    <row r="80" spans="1:26" ht="24">
      <c r="A80" s="21"/>
      <c r="B80" s="175">
        <v>300</v>
      </c>
      <c r="C80" s="21"/>
      <c r="D80" s="21" t="s">
        <v>886</v>
      </c>
      <c r="E80" s="208">
        <v>60364.5</v>
      </c>
      <c r="F80" s="208">
        <v>15700.1</v>
      </c>
      <c r="G80" s="30">
        <v>-44664.4</v>
      </c>
      <c r="H80" s="208">
        <f t="shared" si="2"/>
        <v>-73.99117030705133</v>
      </c>
      <c r="I80" s="31">
        <f>(((F80/(E80/$E$107))-1)*100)</f>
        <v>-74.91915623076389</v>
      </c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</row>
    <row r="81" spans="2:26" ht="12.75">
      <c r="B81" s="26"/>
      <c r="C81" s="26"/>
      <c r="D81" s="26"/>
      <c r="E81" s="27"/>
      <c r="F81" s="27"/>
      <c r="G81" s="32"/>
      <c r="H81" s="208"/>
      <c r="I81" s="31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</row>
    <row r="82" spans="1:26" ht="24">
      <c r="A82" s="26" t="s">
        <v>630</v>
      </c>
      <c r="B82" s="175">
        <v>600</v>
      </c>
      <c r="C82" s="21"/>
      <c r="D82" s="21" t="s">
        <v>902</v>
      </c>
      <c r="E82" s="25">
        <v>16170.7</v>
      </c>
      <c r="F82" s="25">
        <v>31753.3</v>
      </c>
      <c r="G82" s="30">
        <v>15582.5</v>
      </c>
      <c r="H82" s="208">
        <f t="shared" si="2"/>
        <v>96.36317537274203</v>
      </c>
      <c r="I82" s="31">
        <f>(((F82/(E82/$E$107))-1)*100)</f>
        <v>89.35700612819475</v>
      </c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</row>
    <row r="83" spans="1:26" ht="24">
      <c r="A83" s="21"/>
      <c r="B83" s="175">
        <v>700</v>
      </c>
      <c r="C83" s="21"/>
      <c r="D83" s="21" t="s">
        <v>907</v>
      </c>
      <c r="E83" s="208">
        <v>23036.2</v>
      </c>
      <c r="F83" s="208">
        <v>34838.3</v>
      </c>
      <c r="G83" s="30">
        <v>11802.1</v>
      </c>
      <c r="H83" s="208">
        <f t="shared" si="2"/>
        <v>51.232842222241516</v>
      </c>
      <c r="I83" s="31">
        <f>(((F83/(E83/$E$107))-1)*100)</f>
        <v>45.836907440011345</v>
      </c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</row>
    <row r="84" spans="1:26" ht="24">
      <c r="A84" s="21"/>
      <c r="B84" s="175">
        <v>400</v>
      </c>
      <c r="C84" s="26"/>
      <c r="D84" s="21" t="s">
        <v>897</v>
      </c>
      <c r="E84" s="25">
        <v>133029.2</v>
      </c>
      <c r="F84" s="25">
        <v>31033.3</v>
      </c>
      <c r="G84" s="30">
        <v>-101995.9</v>
      </c>
      <c r="H84" s="208">
        <f t="shared" si="2"/>
        <v>-76.67181340637995</v>
      </c>
      <c r="I84" s="31">
        <f>(((F84/(E84/$E$107))-1)*100)</f>
        <v>-77.50415492424874</v>
      </c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</row>
    <row r="85" spans="10:26" ht="12.75"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</row>
    <row r="86" spans="1:26" ht="24">
      <c r="A86" s="26" t="s">
        <v>633</v>
      </c>
      <c r="B86" s="175">
        <v>300</v>
      </c>
      <c r="C86" s="21"/>
      <c r="D86" s="21" t="s">
        <v>1026</v>
      </c>
      <c r="E86" s="208">
        <v>23754.9</v>
      </c>
      <c r="F86" s="25">
        <v>35559.4</v>
      </c>
      <c r="G86" s="30">
        <v>11804.5</v>
      </c>
      <c r="H86" s="208">
        <f t="shared" si="2"/>
        <v>49.69290546371485</v>
      </c>
      <c r="I86" s="31">
        <f>(((F86/(E86/$E$107))-1)*100)</f>
        <v>44.35191508506573</v>
      </c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</row>
    <row r="87" spans="1:26" ht="36">
      <c r="A87" s="21"/>
      <c r="B87" s="175">
        <v>200</v>
      </c>
      <c r="C87" s="21"/>
      <c r="D87" s="21" t="s">
        <v>1023</v>
      </c>
      <c r="E87" s="25">
        <v>10319.4</v>
      </c>
      <c r="F87" s="25">
        <v>13966.9</v>
      </c>
      <c r="G87" s="30">
        <v>3647.5</v>
      </c>
      <c r="H87" s="208">
        <f t="shared" si="2"/>
        <v>35.346047250809164</v>
      </c>
      <c r="I87" s="31">
        <f>(((F87/(E87/$E$107))-1)*100)</f>
        <v>30.516947742616463</v>
      </c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</row>
    <row r="88" spans="10:26" ht="12.75"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</row>
    <row r="89" spans="1:26" ht="24">
      <c r="A89" s="210" t="s">
        <v>501</v>
      </c>
      <c r="B89" s="175">
        <v>111</v>
      </c>
      <c r="C89" s="21"/>
      <c r="D89" s="21" t="s">
        <v>1571</v>
      </c>
      <c r="E89" s="208">
        <v>2403670.7</v>
      </c>
      <c r="F89" s="208">
        <v>1838842.4</v>
      </c>
      <c r="G89" s="30">
        <v>-564828.4</v>
      </c>
      <c r="H89" s="208">
        <f>(F89/E89-1)*100</f>
        <v>-23.498572412602115</v>
      </c>
      <c r="I89" s="31">
        <f>(((F89/(E89/$E$107))-1)*100)</f>
        <v>-26.228116524472245</v>
      </c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</row>
    <row r="90" spans="10:26" ht="12.75"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</row>
    <row r="91" spans="2:26" ht="12.75">
      <c r="B91" s="26"/>
      <c r="C91" s="26"/>
      <c r="D91" s="26"/>
      <c r="E91" s="27"/>
      <c r="F91" s="27"/>
      <c r="G91" s="32"/>
      <c r="H91" s="208"/>
      <c r="I91" s="31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</row>
    <row r="92" spans="1:26" ht="24">
      <c r="A92" s="26" t="s">
        <v>637</v>
      </c>
      <c r="B92" s="175">
        <v>500</v>
      </c>
      <c r="C92" s="21"/>
      <c r="D92" s="21" t="s">
        <v>688</v>
      </c>
      <c r="E92" s="208">
        <v>10308.8</v>
      </c>
      <c r="F92" s="208">
        <v>19593.6</v>
      </c>
      <c r="G92" s="30">
        <v>9284.8</v>
      </c>
      <c r="H92" s="208">
        <f t="shared" si="2"/>
        <v>90.06673909669409</v>
      </c>
      <c r="I92" s="31">
        <f>(((F92/(E92/$E$107))-1)*100)</f>
        <v>83.28522449069477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</row>
    <row r="93" spans="1:26" ht="24">
      <c r="A93" s="21"/>
      <c r="B93" s="175">
        <v>200</v>
      </c>
      <c r="C93" s="21"/>
      <c r="D93" s="21" t="s">
        <v>638</v>
      </c>
      <c r="E93" s="25">
        <v>11074.7</v>
      </c>
      <c r="F93" s="25">
        <v>11522</v>
      </c>
      <c r="G93" s="30">
        <v>447.3</v>
      </c>
      <c r="H93" s="208">
        <f t="shared" si="2"/>
        <v>4.038935591934756</v>
      </c>
      <c r="I93" s="31">
        <f>(((F93/(E93/$E$107))-1)*100)</f>
        <v>0.32686285021010786</v>
      </c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</row>
    <row r="94" spans="2:26" ht="12.75">
      <c r="B94" s="26"/>
      <c r="C94" s="26"/>
      <c r="D94" s="26"/>
      <c r="E94" s="27"/>
      <c r="F94" s="27"/>
      <c r="G94" s="32"/>
      <c r="H94" s="208"/>
      <c r="I94" s="3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</row>
    <row r="95" spans="1:26" ht="24">
      <c r="A95" s="26" t="s">
        <v>639</v>
      </c>
      <c r="B95" s="175">
        <v>300</v>
      </c>
      <c r="C95" s="21"/>
      <c r="D95" s="21" t="s">
        <v>1160</v>
      </c>
      <c r="E95" s="208">
        <v>30886.3</v>
      </c>
      <c r="F95" s="208">
        <v>52080.6</v>
      </c>
      <c r="G95" s="30">
        <v>21194.3</v>
      </c>
      <c r="H95" s="208">
        <f t="shared" si="2"/>
        <v>68.62039156519234</v>
      </c>
      <c r="I95" s="31">
        <f>(((F95/(E95/$E$107))-1)*100)</f>
        <v>62.60407511917316</v>
      </c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</row>
    <row r="96" spans="1:26" ht="24">
      <c r="A96" s="21"/>
      <c r="B96" s="175">
        <v>400</v>
      </c>
      <c r="C96" s="21"/>
      <c r="D96" s="21" t="s">
        <v>640</v>
      </c>
      <c r="E96" s="208">
        <v>10622.7</v>
      </c>
      <c r="F96" s="208">
        <v>12393.6</v>
      </c>
      <c r="G96" s="30">
        <v>1770.9</v>
      </c>
      <c r="H96" s="208">
        <f t="shared" si="2"/>
        <v>16.67090287779942</v>
      </c>
      <c r="I96" s="31">
        <f>(((F96/(E96/$E$107))-1)*100)</f>
        <v>12.508125972586104</v>
      </c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</row>
    <row r="97" spans="1:26" ht="24">
      <c r="A97" s="21"/>
      <c r="B97" s="175">
        <v>200</v>
      </c>
      <c r="C97" s="21"/>
      <c r="D97" s="21" t="s">
        <v>1155</v>
      </c>
      <c r="E97" s="208">
        <v>24276.1</v>
      </c>
      <c r="F97" s="208">
        <v>27229</v>
      </c>
      <c r="G97" s="30">
        <v>2952.9</v>
      </c>
      <c r="H97" s="208">
        <f t="shared" si="2"/>
        <v>12.16381543987708</v>
      </c>
      <c r="I97" s="31">
        <f>(((F97/(E97/$E$107))-1)*100)</f>
        <v>8.161849834084434</v>
      </c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</row>
    <row r="98" spans="2:26" ht="12.75">
      <c r="B98" s="26"/>
      <c r="C98" s="26"/>
      <c r="D98" s="26"/>
      <c r="E98" s="25"/>
      <c r="F98" s="25"/>
      <c r="G98" s="30"/>
      <c r="H98" s="208"/>
      <c r="I98" s="31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</row>
    <row r="99" spans="1:26" ht="19.5" customHeight="1">
      <c r="A99" s="26" t="s">
        <v>641</v>
      </c>
      <c r="B99" s="175">
        <v>300</v>
      </c>
      <c r="C99" s="26"/>
      <c r="D99" s="21" t="s">
        <v>642</v>
      </c>
      <c r="E99" s="208">
        <v>19169.9</v>
      </c>
      <c r="F99" s="208">
        <v>20401.8</v>
      </c>
      <c r="G99" s="30">
        <v>1231.9</v>
      </c>
      <c r="H99" s="208">
        <f t="shared" si="2"/>
        <v>6.426220272406202</v>
      </c>
      <c r="I99" s="31">
        <f>(((F99/(E99/$E$107))-1)*100)</f>
        <v>2.6289700503594693</v>
      </c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</row>
    <row r="100" spans="1:26" ht="24">
      <c r="A100" s="26"/>
      <c r="B100" s="175">
        <v>200</v>
      </c>
      <c r="C100" s="21"/>
      <c r="D100" s="21" t="s">
        <v>1233</v>
      </c>
      <c r="E100" s="25">
        <v>27021.1</v>
      </c>
      <c r="F100" s="25">
        <v>25811.6</v>
      </c>
      <c r="G100" s="30">
        <v>-1209.5</v>
      </c>
      <c r="H100" s="208">
        <f t="shared" si="2"/>
        <v>-4.476131615663315</v>
      </c>
      <c r="I100" s="31">
        <f>(((F100/(E100/$E$107))-1)*100)</f>
        <v>-7.88438974514265</v>
      </c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</row>
    <row r="101" spans="1:26" ht="12.75">
      <c r="A101" s="21"/>
      <c r="B101" s="175"/>
      <c r="C101" s="21"/>
      <c r="D101" s="214"/>
      <c r="E101" s="27"/>
      <c r="F101" s="27"/>
      <c r="G101" s="27"/>
      <c r="H101" s="27"/>
      <c r="I101" s="3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</row>
    <row r="102" spans="1:26" ht="22.5" customHeight="1" thickBot="1">
      <c r="A102" s="339" t="s">
        <v>1265</v>
      </c>
      <c r="B102" s="339"/>
      <c r="C102" s="339"/>
      <c r="D102" s="339"/>
      <c r="E102" s="340">
        <v>11170300.4</v>
      </c>
      <c r="F102" s="340">
        <v>8447865.7</v>
      </c>
      <c r="G102" s="340">
        <f>F102-E102</f>
        <v>-2722434.700000001</v>
      </c>
      <c r="H102" s="340">
        <v>-24.372081345278783</v>
      </c>
      <c r="I102" s="341">
        <v>-27.070458964718036</v>
      </c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</row>
    <row r="103" spans="1:26" ht="21.75" customHeight="1">
      <c r="A103" s="416" t="s">
        <v>462</v>
      </c>
      <c r="B103" s="416"/>
      <c r="C103" s="416"/>
      <c r="D103" s="416"/>
      <c r="E103" s="416"/>
      <c r="F103" s="416"/>
      <c r="G103" s="416"/>
      <c r="H103" s="416"/>
      <c r="I103" s="416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</row>
    <row r="104" spans="1:26" ht="12.75">
      <c r="A104" s="414"/>
      <c r="B104" s="414"/>
      <c r="C104" s="414"/>
      <c r="D104" s="414"/>
      <c r="E104" s="414"/>
      <c r="F104" s="414"/>
      <c r="G104" s="414"/>
      <c r="H104" s="414"/>
      <c r="I104" s="414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</row>
    <row r="105" spans="1:26" ht="12.75">
      <c r="A105" s="417"/>
      <c r="B105" s="417"/>
      <c r="C105" s="417"/>
      <c r="D105" s="417"/>
      <c r="E105" s="417"/>
      <c r="F105" s="417"/>
      <c r="G105" s="417"/>
      <c r="H105" s="417"/>
      <c r="I105" s="417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</row>
    <row r="106" spans="1:26" ht="12.75">
      <c r="A106" s="414"/>
      <c r="B106" s="414"/>
      <c r="C106" s="414"/>
      <c r="D106" s="414"/>
      <c r="E106" s="414"/>
      <c r="F106" s="414"/>
      <c r="G106" s="414"/>
      <c r="H106" s="414"/>
      <c r="I106" s="414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</row>
    <row r="107" spans="1:26" ht="14.25" hidden="1">
      <c r="A107" s="215"/>
      <c r="B107" s="216"/>
      <c r="C107" s="217"/>
      <c r="D107" s="217"/>
      <c r="E107" s="217">
        <v>0.9643203506398387</v>
      </c>
      <c r="F107" s="217"/>
      <c r="G107" s="217"/>
      <c r="H107" s="217"/>
      <c r="I107" s="218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</row>
    <row r="108" spans="1:26" ht="12.75">
      <c r="A108" s="414"/>
      <c r="B108" s="414"/>
      <c r="C108" s="414"/>
      <c r="D108" s="414"/>
      <c r="E108" s="414"/>
      <c r="F108" s="414"/>
      <c r="G108" s="414"/>
      <c r="H108" s="414"/>
      <c r="I108" s="414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</row>
    <row r="109" spans="1:26" ht="12.75">
      <c r="A109" s="417"/>
      <c r="B109" s="417"/>
      <c r="C109" s="417"/>
      <c r="D109" s="417"/>
      <c r="E109" s="417"/>
      <c r="F109" s="417"/>
      <c r="G109" s="417"/>
      <c r="H109" s="417"/>
      <c r="I109" s="417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</row>
    <row r="110" spans="1:26" ht="12.75">
      <c r="A110" s="415"/>
      <c r="B110" s="415"/>
      <c r="C110" s="415"/>
      <c r="D110" s="415"/>
      <c r="E110" s="415"/>
      <c r="F110" s="415"/>
      <c r="G110" s="415"/>
      <c r="H110" s="415"/>
      <c r="I110" s="415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</row>
    <row r="111" spans="1:26" ht="12.7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</row>
    <row r="112" spans="1:26" ht="12.7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</row>
    <row r="113" spans="1:26" ht="12.7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</row>
    <row r="114" spans="1:26" ht="12.7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</row>
    <row r="115" spans="1:26" ht="12.7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</row>
    <row r="116" spans="1:26" ht="12.7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</row>
    <row r="117" spans="1:26" ht="12.7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</row>
    <row r="118" spans="1:26" ht="12.7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</row>
    <row r="119" spans="1:26" ht="12.7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</row>
    <row r="120" spans="1:26" ht="12.7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</row>
    <row r="121" spans="1:26" ht="12.7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</row>
    <row r="122" spans="1:26" ht="12.7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</row>
    <row r="123" spans="1:26" ht="12.7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</row>
    <row r="124" spans="1:26" ht="12.7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</row>
    <row r="125" spans="1:26" ht="12.7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</row>
    <row r="126" spans="1:26" ht="12.7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</row>
    <row r="127" spans="1:26" ht="12.7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</row>
    <row r="128" spans="1:26" ht="12.7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</row>
    <row r="129" spans="1:26" ht="12.7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</row>
    <row r="130" spans="1:26" ht="12.7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</row>
    <row r="131" spans="1:26" ht="12.7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</row>
    <row r="132" spans="1:26" ht="12.7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</row>
    <row r="133" spans="1:26" ht="12.7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</row>
    <row r="134" spans="1:26" ht="12.7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</row>
    <row r="135" spans="1:26" ht="12.7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</row>
    <row r="136" spans="1:26" ht="12.7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</row>
    <row r="137" spans="1:26" ht="12.7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</row>
    <row r="138" spans="1:26" ht="12.7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</row>
    <row r="139" spans="1:26" ht="12.7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</row>
    <row r="140" spans="1:26" ht="12.7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</row>
    <row r="141" spans="1:26" ht="12.7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</row>
    <row r="142" spans="1:26" ht="12.7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</row>
    <row r="143" spans="1:26" ht="12.7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</row>
    <row r="144" spans="1:26" ht="12.7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</row>
    <row r="145" spans="1:26" ht="12.7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</row>
    <row r="146" spans="1:26" ht="12.7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</row>
    <row r="147" spans="1:26" ht="12.7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</row>
    <row r="148" spans="1:26" ht="12.7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</row>
    <row r="149" spans="1:26" ht="12.7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</row>
    <row r="150" spans="1:26" ht="12.7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</row>
    <row r="151" spans="1:26" ht="12.7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</row>
    <row r="152" spans="1:26" ht="12.7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</row>
    <row r="153" spans="1:26" ht="12.7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</row>
    <row r="154" spans="1:26" ht="12.7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</row>
    <row r="155" spans="1:26" ht="12.7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</row>
    <row r="156" spans="1:26" ht="12.7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</row>
    <row r="157" spans="1:26" ht="12.7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</row>
    <row r="158" spans="1:26" ht="12.7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</row>
    <row r="159" spans="1:26" ht="12.7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</row>
    <row r="160" spans="1:26" ht="12.7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</row>
    <row r="161" spans="1:26" ht="12.7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</row>
    <row r="162" spans="1:26" ht="12.7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</row>
    <row r="163" spans="1:26" ht="12.7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</row>
    <row r="164" spans="1:26" ht="12.7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</row>
    <row r="165" spans="1:26" ht="12.7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</row>
    <row r="166" spans="1:26" ht="12.7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</row>
    <row r="167" spans="1:26" ht="12.7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</row>
  </sheetData>
  <mergeCells count="17">
    <mergeCell ref="A110:I110"/>
    <mergeCell ref="A103:I103"/>
    <mergeCell ref="A105:I105"/>
    <mergeCell ref="A106:I106"/>
    <mergeCell ref="A108:I108"/>
    <mergeCell ref="A109:I109"/>
    <mergeCell ref="A1:H1"/>
    <mergeCell ref="A2:H2"/>
    <mergeCell ref="A3:H3"/>
    <mergeCell ref="A4:H4"/>
    <mergeCell ref="A5:H5"/>
    <mergeCell ref="A104:I104"/>
    <mergeCell ref="A52:H52"/>
    <mergeCell ref="A53:H53"/>
    <mergeCell ref="A54:H54"/>
    <mergeCell ref="A55:H55"/>
    <mergeCell ref="A51:I51"/>
  </mergeCells>
  <printOptions horizontalCentered="1" verticalCentered="1"/>
  <pageMargins left="0.75" right="0.75" top="1" bottom="0.59" header="0" footer="0"/>
  <pageSetup firstPageNumber="45" useFirstPageNumber="1" horizontalDpi="600" verticalDpi="600" orientation="landscape" scale="48" r:id="rId1"/>
  <headerFooter alignWithMargins="0">
    <oddFooter>&amp;C&amp;P
</oddFooter>
  </headerFooter>
  <rowBreaks count="2" manualBreakCount="2">
    <brk id="48" max="8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CAMARA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jprieto2</dc:creator>
  <cp:keywords/>
  <dc:description/>
  <cp:lastModifiedBy>Act. Sergio Olvera Vera</cp:lastModifiedBy>
  <cp:lastPrinted>2002-12-06T18:22:43Z</cp:lastPrinted>
  <dcterms:created xsi:type="dcterms:W3CDTF">2002-11-21T17:29:20Z</dcterms:created>
  <dcterms:modified xsi:type="dcterms:W3CDTF">2002-12-07T00:31:07Z</dcterms:modified>
  <cp:category/>
  <cp:version/>
  <cp:contentType/>
  <cp:contentStatus/>
</cp:coreProperties>
</file>